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10200" windowWidth="2205" windowHeight="1170" tabRatio="616"/>
  </bookViews>
  <sheets>
    <sheet name="Наличие ТСУ" sheetId="6" r:id="rId1"/>
    <sheet name="BOSAL ином" sheetId="17" r:id="rId2"/>
    <sheet name="BOSAL отеч" sheetId="15" r:id="rId3"/>
    <sheet name="BOSAL имп" sheetId="16" r:id="rId4"/>
  </sheets>
  <definedNames>
    <definedName name="_xlnm._FilterDatabase" localSheetId="1" hidden="1">'BOSAL ином'!$A$5:$HS$496</definedName>
    <definedName name="_xlnm._FilterDatabase" localSheetId="2" hidden="1">'BOSAL отеч'!$B$6:$J$56</definedName>
    <definedName name="Excel_BuiltIn_Print_Area_1">#REF!</definedName>
    <definedName name="Excel_BuiltIn_Print_Area_1_1">(#REF!,#REF!,#REF!)</definedName>
    <definedName name="Excel_BuiltIn_Print_Area_1_1_1">(#REF!,#REF!,#REF!)</definedName>
    <definedName name="Excel_BuiltIn_Print_Area_1_1_1_1">(#REF!,#REF!,#REF!)</definedName>
    <definedName name="Excel_BuiltIn_Print_Area_1_1_1_1_1">(#REF!,#REF!,#REF!,#REF!)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Z_142A9445_A292_11D9_8E7C_009027AEEA37_.wvu.FilterData" localSheetId="1" hidden="1">'BOSAL ином'!$B$6:$M$504</definedName>
    <definedName name="Z_1C9EE395_06A1_41D5_9B75_3DA9A451808D_.wvu.FilterData" localSheetId="1" hidden="1">'BOSAL ином'!$B$6:$M$504</definedName>
    <definedName name="Z_1C9EE395_06A1_41D5_9B75_3DA9A451808D_.wvu.FilterData" localSheetId="2" hidden="1">'BOSAL отеч'!$B$4:$J$64</definedName>
    <definedName name="Z_1C9EE395_06A1_41D5_9B75_3DA9A451808D_.wvu.PrintArea" localSheetId="1" hidden="1">'BOSAL ином'!$B$2:$M$519</definedName>
    <definedName name="Z_1C9EE395_06A1_41D5_9B75_3DA9A451808D_.wvu.PrintArea" localSheetId="2" hidden="1">'BOSAL отеч'!$B$2:$E$110</definedName>
    <definedName name="Z_1CA30FA5_7361_11D8_8E7B_009027AEEA37_.wvu.Cols" localSheetId="1" hidden="1">'BOSAL ином'!#REF!</definedName>
    <definedName name="Z_1CA30FA5_7361_11D8_8E7B_009027AEEA37_.wvu.FilterData" localSheetId="1" hidden="1">'BOSAL ином'!$B$6:$M$504</definedName>
    <definedName name="Z_1CA30FA5_7361_11D8_8E7B_009027AEEA37_.wvu.FilterData" localSheetId="2" hidden="1">'BOSAL отеч'!$B$4:$J$64</definedName>
    <definedName name="Z_1CA30FA5_7361_11D8_8E7B_009027AEEA37_.wvu.PrintArea" localSheetId="1" hidden="1">'BOSAL ином'!$B$2:$M$519</definedName>
    <definedName name="Z_1CA30FA5_7361_11D8_8E7B_009027AEEA37_.wvu.PrintArea" localSheetId="2" hidden="1">'BOSAL отеч'!$B$2:$E$105</definedName>
    <definedName name="Z_20D34181_72C1_11D8_96EF_0080481CE252_.wvu.FilterData" localSheetId="1" hidden="1">'BOSAL ином'!$B$6:$M$504</definedName>
    <definedName name="Z_20D34181_72C1_11D8_96EF_0080481CE252_.wvu.FilterData" localSheetId="2" hidden="1">'BOSAL отеч'!$B$4:$J$64</definedName>
    <definedName name="Z_220A40FA_5E40_4B56_945C_ECCF44F8C32E_.wvu.FilterData" localSheetId="1" hidden="1">'BOSAL ином'!$B$6:$M$504</definedName>
    <definedName name="Z_220A40FA_5E40_4B56_945C_ECCF44F8C32E_.wvu.FilterData" localSheetId="2" hidden="1">'BOSAL отеч'!$B$4:$J$64</definedName>
    <definedName name="Z_55A15CA5_C908_11D9_BCFF_00E04C0A8254_.wvu.FilterData" localSheetId="1" hidden="1">'BOSAL ином'!$B$6:$M$504</definedName>
    <definedName name="Z_55A15CA5_C908_11D9_BCFF_00E04C0A8254_.wvu.FilterData" localSheetId="2" hidden="1">'BOSAL отеч'!$B$4:$J$64</definedName>
    <definedName name="Z_5A8793E0_72A3_11D8_916C_00E04C7806EB_.wvu.Cols" localSheetId="1" hidden="1">'BOSAL ином'!#REF!</definedName>
    <definedName name="Z_5A8793E0_72A3_11D8_916C_00E04C7806EB_.wvu.FilterData" localSheetId="1" hidden="1">'BOSAL ином'!$B$4:$M$504</definedName>
    <definedName name="Z_5A8793E0_72A3_11D8_916C_00E04C7806EB_.wvu.FilterData" localSheetId="2" hidden="1">'BOSAL отеч'!$B$4:$J$64</definedName>
    <definedName name="Z_5A8793E0_72A3_11D8_916C_00E04C7806EB_.wvu.PrintArea" localSheetId="1" hidden="1">'BOSAL ином'!$B$2:$M$519</definedName>
    <definedName name="Z_5A8793E0_72A3_11D8_916C_00E04C7806EB_.wvu.Rows" localSheetId="1" hidden="1">'BOSAL ином'!#REF!,'BOSAL ином'!#REF!,'BOSAL ином'!#REF!,'BOSAL ином'!#REF!,'BOSAL ином'!#REF!,'BOSAL ином'!#REF!,'BOSAL ином'!#REF!,'BOSAL ином'!#REF!,'BOSAL ином'!#REF!,'BOSAL ином'!#REF!,'BOSAL ином'!#REF!</definedName>
    <definedName name="Z_696191A1_72A2_11D8_ADB2_0040F45FC7D7_.wvu.FilterData" localSheetId="2" hidden="1">'BOSAL отеч'!$B$5:$G$65</definedName>
    <definedName name="Z_720522D8_155C_4795_9DAB_BE293400F696_.wvu.FilterData" localSheetId="1" hidden="1">'BOSAL ином'!$B$6:$M$504</definedName>
    <definedName name="Z_7A4385F3_B58C_4991_AB9A_DA85C1BCDB97_.wvu.FilterData" localSheetId="1" hidden="1">'BOSAL ином'!$B$6:$M$504</definedName>
    <definedName name="Z_7A4385F3_B58C_4991_AB9A_DA85C1BCDB97_.wvu.FilterData" localSheetId="2" hidden="1">'BOSAL отеч'!$B$4:$J$64</definedName>
    <definedName name="Z_7A68A857_FFDB_410F_8957_3619E6F518D5_.wvu.FilterData" localSheetId="1" hidden="1">'BOSAL ином'!$B$4:$M$504</definedName>
    <definedName name="Z_9CF5AA64_6A20_4C37_A2DA_2129EBAE4A64_.wvu.FilterData" localSheetId="2" hidden="1">'BOSAL отеч'!$B$4:$J$64</definedName>
    <definedName name="Z_9E7D6C7B_D1D2_48A9_88F9_EE0B3178F899_.wvu.FilterData" localSheetId="1" hidden="1">'BOSAL ином'!$B$6:$M$504</definedName>
    <definedName name="Z_9E7D6C7B_D1D2_48A9_88F9_EE0B3178F899_.wvu.FilterData" localSheetId="2" hidden="1">'BOSAL отеч'!$B$4:$J$64</definedName>
    <definedName name="Z_9E7D6C7B_D1D2_48A9_88F9_EE0B3178F899_.wvu.PrintArea" localSheetId="1" hidden="1">'BOSAL ином'!$B$2:$M$519</definedName>
    <definedName name="Z_9E7D6C7B_D1D2_48A9_88F9_EE0B3178F899_.wvu.PrintArea" localSheetId="2" hidden="1">'BOSAL отеч'!$B$2:$E$101</definedName>
    <definedName name="Z_CDB9BB86_2C54_4750_AF4B_EAED570508CD_.wvu.FilterData" localSheetId="1" hidden="1">'BOSAL ином'!$B$6:$M$504</definedName>
    <definedName name="Z_CF1F6A07_4C66_41AD_8D09_CAD43D061E52_.wvu.FilterData" localSheetId="1" hidden="1">'BOSAL ином'!$B$6:$M$504</definedName>
    <definedName name="Z_CF1F6A07_4C66_41AD_8D09_CAD43D061E52_.wvu.FilterData" localSheetId="2" hidden="1">'BOSAL отеч'!$B$4:$J$64</definedName>
    <definedName name="Z_F8593EA0_7D9F_11D8_916C_00E04C7806EB_.wvu.Rows" localSheetId="1" hidden="1">'BOSAL ином'!#REF!,'BOSAL ином'!#REF!,'BOSAL ином'!#REF!,'BOSAL ином'!$A$25:$IS$25,'BOSAL ином'!$A$45:$IS$45,'BOSAL ином'!#REF!,'BOSAL ином'!#REF!,'BOSAL ином'!#REF!,'BOSAL ином'!#REF!,'BOSAL ином'!$A$95:$IS$117,'BOSAL ином'!#REF!,'BOSAL ином'!$A$141:$IS$142,'BOSAL ином'!$A$146:$IS$150,'BOSAL ином'!#REF!,'BOSAL ином'!$A$192:$IS$193,'BOSAL ином'!#REF!,'BOSAL ином'!$A$219:$IS$225,'BOSAL ином'!#REF!,'BOSAL ином'!#REF!,'BOSAL ином'!#REF!,'BOSAL ином'!$A$287:$IS$289,'BOSAL ином'!#REF!,'BOSAL ином'!#REF!,'BOSAL ином'!#REF!,'BOSAL ином'!#REF!,'BOSAL ином'!#REF!,'BOSAL ином'!$A$354:$IS$354,'BOSAL ином'!#REF!,'BOSAL ином'!#REF!,'BOSAL ином'!#REF!,'BOSAL ином'!#REF!,'BOSAL ином'!$A$392:$IS$398,'BOSAL ином'!$A$402:$IS$409,'BOSAL ином'!#REF!,'BOSAL ином'!#REF!</definedName>
    <definedName name="_xlnm.Print_Area" localSheetId="1">'BOSAL ином'!$B$2:$M$517</definedName>
    <definedName name="_xlnm.Print_Area" localSheetId="2">'BOSAL отеч'!$B$2:$J$85</definedName>
  </definedNames>
  <calcPr calcId="145621"/>
  <customWorkbookViews>
    <customWorkbookView name="User - Личное представление" guid="{9E7D6C7B-D1D2-48A9-88F9-EE0B3178F899}" mergeInterval="0" personalView="1" maximized="1" windowWidth="796" windowHeight="386" tabRatio="562" activeSheetId="1"/>
    <customWorkbookView name="Александр Парфенов - Личное представление" guid="{220A40FA-5E40-4B56-945C-ECCF44F8C32E}" mergeInterval="0" personalView="1" maximized="1" windowWidth="796" windowHeight="386" tabRatio="782" activeSheetId="14"/>
    <customWorkbookView name="ТЕРЕХИН - Личное представление" guid="{CF1F6A07-4C66-41AD-8D09-CAD43D061E52}" mergeInterval="0" personalView="1" maximized="1" windowWidth="1020" windowHeight="618" tabRatio="813" activeSheetId="3"/>
    <customWorkbookView name="Парфенов Александр - Личное представление" guid="{696191A1-72A2-11D8-ADB2-0040F45FC7D7}" mergeInterval="0" personalView="1" maximized="1" windowWidth="796" windowHeight="385" tabRatio="918" activeSheetId="4"/>
    <customWorkbookView name="Вадим - Личное представление" guid="{5A8793E0-72A3-11D8-916C-00E04C7806EB}" mergeInterval="0" personalView="1" maximized="1" windowWidth="796" windowHeight="385" tabRatio="918" activeSheetId="7"/>
    <customWorkbookView name="3 - Личное представление" guid="{7A4385F3-B58C-4991-AB9A-DA85C1BCDB97}" mergeInterval="0" personalView="1" maximized="1" windowWidth="796" windowHeight="386" tabRatio="761" activeSheetId="2"/>
    <customWorkbookView name="Александр - Личное представление" guid="{1C9EE395-06A1-41D5-9B75-3DA9A451808D}" mergeInterval="0" personalView="1" maximized="1" windowWidth="796" windowHeight="439" tabRatio="822" activeSheetId="15"/>
    <customWorkbookView name="Мадина - Личное представление" guid="{55A15CA5-C908-11D9-BCFF-00E04C0A8254}" mergeInterval="0" personalView="1" maximized="1" xWindow="5" yWindow="24" windowWidth="375" windowHeight="386" tabRatio="562" activeSheetId="14"/>
    <customWorkbookView name="Виталий - Личное представление" guid="{1CA30FA5-7361-11D8-8E7B-009027AEEA37}" mergeInterval="0" personalView="1" maximized="1" windowWidth="796" windowHeight="411" tabRatio="923" activeSheetId="7"/>
    <customWorkbookView name="1 - Личное представление" guid="{20D34181-72C1-11D8-96EF-0080481CE252}" mergeInterval="0" personalView="1" maximized="1" windowWidth="779" windowHeight="401" tabRatio="562" activeSheetId="15"/>
  </customWorkbookViews>
</workbook>
</file>

<file path=xl/calcChain.xml><?xml version="1.0" encoding="utf-8"?>
<calcChain xmlns="http://schemas.openxmlformats.org/spreadsheetml/2006/main">
  <c r="F99" i="16" l="1"/>
  <c r="F98" i="16"/>
  <c r="F96" i="16"/>
  <c r="F95" i="16"/>
  <c r="F94" i="16"/>
  <c r="F93" i="16"/>
  <c r="F92" i="16"/>
  <c r="F91" i="16"/>
  <c r="F89" i="16"/>
  <c r="F87" i="16"/>
  <c r="F86" i="16"/>
  <c r="F85" i="16"/>
  <c r="F84" i="16"/>
  <c r="F83" i="16"/>
  <c r="F82" i="16"/>
  <c r="F80" i="16"/>
  <c r="F79" i="16"/>
  <c r="F77" i="16"/>
  <c r="F75" i="16"/>
  <c r="F74" i="16"/>
  <c r="F73" i="16"/>
  <c r="F71" i="16"/>
  <c r="F70" i="16"/>
  <c r="F69" i="16"/>
  <c r="F67" i="16"/>
  <c r="F66" i="16"/>
  <c r="F65" i="16"/>
  <c r="F63" i="16"/>
  <c r="F62" i="16"/>
  <c r="F61" i="16"/>
  <c r="F59" i="16"/>
  <c r="F58" i="16"/>
  <c r="F57" i="16"/>
  <c r="F55" i="16"/>
  <c r="F54" i="16"/>
  <c r="F53" i="16"/>
  <c r="F52" i="16"/>
  <c r="F50" i="16"/>
  <c r="F49" i="16"/>
  <c r="F47" i="16"/>
  <c r="F46" i="16"/>
  <c r="F45" i="16"/>
  <c r="F44" i="16"/>
  <c r="F43" i="16"/>
  <c r="F41" i="16"/>
  <c r="F40" i="16"/>
  <c r="F38" i="16"/>
  <c r="F37" i="16"/>
  <c r="F36" i="16"/>
  <c r="F35" i="16"/>
  <c r="F34" i="16"/>
  <c r="F33" i="16"/>
  <c r="F32" i="16"/>
  <c r="F30" i="16"/>
  <c r="F28" i="16"/>
  <c r="F27" i="16"/>
  <c r="F25" i="16"/>
  <c r="F24" i="16"/>
  <c r="F22" i="16"/>
  <c r="F21" i="16"/>
  <c r="F20" i="16"/>
  <c r="F18" i="16"/>
  <c r="F16" i="16"/>
  <c r="F15" i="16"/>
  <c r="F14" i="16"/>
  <c r="F13" i="16"/>
  <c r="F11" i="16"/>
  <c r="F10" i="16"/>
  <c r="F9" i="16"/>
  <c r="F8" i="16"/>
  <c r="F7" i="16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1" i="15"/>
  <c r="F30" i="15"/>
  <c r="F29" i="15"/>
  <c r="F28" i="15"/>
  <c r="F27" i="15"/>
  <c r="F26" i="15"/>
  <c r="F24" i="15"/>
  <c r="F23" i="15"/>
  <c r="F22" i="15"/>
  <c r="F21" i="15"/>
  <c r="F20" i="15"/>
  <c r="F19" i="15"/>
  <c r="F18" i="15"/>
  <c r="F17" i="15"/>
  <c r="F16" i="15"/>
  <c r="F15" i="15"/>
  <c r="F14" i="15"/>
  <c r="F12" i="15"/>
  <c r="F11" i="15"/>
  <c r="F10" i="15"/>
  <c r="F8" i="15"/>
  <c r="F7" i="15"/>
  <c r="F492" i="17"/>
  <c r="F491" i="17"/>
  <c r="F490" i="17"/>
  <c r="F479" i="17"/>
  <c r="F478" i="17"/>
  <c r="F477" i="17"/>
  <c r="F475" i="17"/>
  <c r="F474" i="17"/>
  <c r="F472" i="17"/>
  <c r="F471" i="17"/>
  <c r="F470" i="17"/>
  <c r="F468" i="17"/>
  <c r="F467" i="17"/>
  <c r="F466" i="17"/>
  <c r="F465" i="17"/>
  <c r="F464" i="17"/>
  <c r="F463" i="17"/>
  <c r="F462" i="17"/>
  <c r="F461" i="17"/>
  <c r="F460" i="17"/>
  <c r="F459" i="17"/>
  <c r="F458" i="17"/>
  <c r="F457" i="17"/>
  <c r="F456" i="17"/>
  <c r="F455" i="17"/>
  <c r="F454" i="17"/>
  <c r="F453" i="17"/>
  <c r="F452" i="17"/>
  <c r="F451" i="17"/>
  <c r="F449" i="17"/>
  <c r="F448" i="17"/>
  <c r="F447" i="17"/>
  <c r="F446" i="17"/>
  <c r="F445" i="17"/>
  <c r="F444" i="17"/>
  <c r="F443" i="17"/>
  <c r="F442" i="17"/>
  <c r="F441" i="17"/>
  <c r="F440" i="17"/>
  <c r="F439" i="17"/>
  <c r="F438" i="17"/>
  <c r="F437" i="17"/>
  <c r="F436" i="17"/>
  <c r="F435" i="17"/>
  <c r="F434" i="17"/>
  <c r="F433" i="17"/>
  <c r="F432" i="17"/>
  <c r="F431" i="17"/>
  <c r="F430" i="17"/>
  <c r="F429" i="17"/>
  <c r="F428" i="17"/>
  <c r="F427" i="17"/>
  <c r="F426" i="17"/>
  <c r="F425" i="17"/>
  <c r="F424" i="17"/>
  <c r="F423" i="17"/>
  <c r="F422" i="17"/>
  <c r="F421" i="17"/>
  <c r="F420" i="17"/>
  <c r="F419" i="17"/>
  <c r="F417" i="17"/>
  <c r="F416" i="17"/>
  <c r="F415" i="17"/>
  <c r="F414" i="17"/>
  <c r="F413" i="17"/>
  <c r="F412" i="17"/>
  <c r="F411" i="17"/>
  <c r="F410" i="17"/>
  <c r="F409" i="17"/>
  <c r="F408" i="17"/>
  <c r="F407" i="17"/>
  <c r="F406" i="17"/>
  <c r="F404" i="17"/>
  <c r="F403" i="17"/>
  <c r="F402" i="17"/>
  <c r="F401" i="17"/>
  <c r="F400" i="17"/>
  <c r="F398" i="17"/>
  <c r="F397" i="17"/>
  <c r="F396" i="17"/>
  <c r="F395" i="17"/>
  <c r="F394" i="17"/>
  <c r="F393" i="17"/>
  <c r="F392" i="17"/>
  <c r="F391" i="17"/>
  <c r="F389" i="17"/>
  <c r="F388" i="17"/>
  <c r="F387" i="17"/>
  <c r="F386" i="17"/>
  <c r="F385" i="17"/>
  <c r="F384" i="17"/>
  <c r="F383" i="17"/>
  <c r="F382" i="17"/>
  <c r="F380" i="17"/>
  <c r="F379" i="17"/>
  <c r="F378" i="17"/>
  <c r="F377" i="17"/>
  <c r="F376" i="17"/>
  <c r="F375" i="17"/>
  <c r="F374" i="17"/>
  <c r="F372" i="17"/>
  <c r="F371" i="17"/>
  <c r="F370" i="17"/>
  <c r="F369" i="17"/>
  <c r="F368" i="17"/>
  <c r="F367" i="17"/>
  <c r="F366" i="17"/>
  <c r="F365" i="17"/>
  <c r="F364" i="17"/>
  <c r="F363" i="17"/>
  <c r="F362" i="17"/>
  <c r="F361" i="17"/>
  <c r="F359" i="17"/>
  <c r="F357" i="17"/>
  <c r="F356" i="17"/>
  <c r="F355" i="17"/>
  <c r="F354" i="17"/>
  <c r="F353" i="17"/>
  <c r="F352" i="17"/>
  <c r="F351" i="17"/>
  <c r="F350" i="17"/>
  <c r="F349" i="17"/>
  <c r="F348" i="17"/>
  <c r="F347" i="17"/>
  <c r="F346" i="17"/>
  <c r="F345" i="17"/>
  <c r="F344" i="17"/>
  <c r="F343" i="17"/>
  <c r="F342" i="17"/>
  <c r="F340" i="17"/>
  <c r="F339" i="17"/>
  <c r="F338" i="17"/>
  <c r="F336" i="17"/>
  <c r="F335" i="17"/>
  <c r="F334" i="17"/>
  <c r="F333" i="17"/>
  <c r="F332" i="17"/>
  <c r="F331" i="17"/>
  <c r="F330" i="17"/>
  <c r="F329" i="17"/>
  <c r="F328" i="17"/>
  <c r="F327" i="17"/>
  <c r="F325" i="17"/>
  <c r="F324" i="17"/>
  <c r="F323" i="17"/>
  <c r="F322" i="17"/>
  <c r="F321" i="17"/>
  <c r="F320" i="17"/>
  <c r="F319" i="17"/>
  <c r="F318" i="17"/>
  <c r="F317" i="17"/>
  <c r="F316" i="17"/>
  <c r="F315" i="17"/>
  <c r="F314" i="17"/>
  <c r="F313" i="17"/>
  <c r="F312" i="17"/>
  <c r="F311" i="17"/>
  <c r="F309" i="17"/>
  <c r="F308" i="17"/>
  <c r="F307" i="17"/>
  <c r="F306" i="17"/>
  <c r="F305" i="17"/>
  <c r="F304" i="17"/>
  <c r="F303" i="17"/>
  <c r="F302" i="17"/>
  <c r="F301" i="17"/>
  <c r="F300" i="17"/>
  <c r="F299" i="17"/>
  <c r="F298" i="17"/>
  <c r="F297" i="17"/>
  <c r="F296" i="17"/>
  <c r="F295" i="17"/>
  <c r="F294" i="17"/>
  <c r="F293" i="17"/>
  <c r="F292" i="17"/>
  <c r="F291" i="17"/>
  <c r="F290" i="17"/>
  <c r="F289" i="17"/>
  <c r="F288" i="17"/>
  <c r="F287" i="17"/>
  <c r="F286" i="17"/>
  <c r="F284" i="17"/>
  <c r="F283" i="17"/>
  <c r="F282" i="17"/>
  <c r="F281" i="17"/>
  <c r="F280" i="17"/>
  <c r="F279" i="17"/>
  <c r="F278" i="17"/>
  <c r="F277" i="17"/>
  <c r="F276" i="17"/>
  <c r="F275" i="17"/>
  <c r="F274" i="17"/>
  <c r="F273" i="17"/>
  <c r="F272" i="17"/>
  <c r="F271" i="17"/>
  <c r="F270" i="17"/>
  <c r="F269" i="17"/>
  <c r="F268" i="17"/>
  <c r="F266" i="17"/>
  <c r="F265" i="17"/>
  <c r="F264" i="17"/>
  <c r="F263" i="17"/>
  <c r="F262" i="17"/>
  <c r="F260" i="17"/>
  <c r="F259" i="17"/>
  <c r="F258" i="17"/>
  <c r="F257" i="17"/>
  <c r="F256" i="17"/>
  <c r="F255" i="17"/>
  <c r="F254" i="17"/>
  <c r="F253" i="17"/>
  <c r="F252" i="17"/>
  <c r="F251" i="17"/>
  <c r="F250" i="17"/>
  <c r="F249" i="17"/>
  <c r="F248" i="17"/>
  <c r="F246" i="17"/>
  <c r="F245" i="17"/>
  <c r="F244" i="17"/>
  <c r="F243" i="17"/>
  <c r="F242" i="17"/>
  <c r="F241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F227" i="17"/>
  <c r="F226" i="17"/>
  <c r="F225" i="17"/>
  <c r="F224" i="17"/>
  <c r="F223" i="17"/>
  <c r="F222" i="17"/>
  <c r="F221" i="17"/>
  <c r="F220" i="17"/>
  <c r="F218" i="17"/>
  <c r="F217" i="17"/>
  <c r="F216" i="17"/>
  <c r="F214" i="17"/>
  <c r="F213" i="17"/>
  <c r="F212" i="17"/>
  <c r="F211" i="17"/>
  <c r="F210" i="17"/>
  <c r="F209" i="17"/>
  <c r="F208" i="17"/>
  <c r="F207" i="17"/>
  <c r="F206" i="17"/>
  <c r="F205" i="17"/>
  <c r="F204" i="17"/>
  <c r="F203" i="17"/>
  <c r="F202" i="17"/>
  <c r="F201" i="17"/>
  <c r="F200" i="17"/>
  <c r="F199" i="17"/>
  <c r="F198" i="17"/>
  <c r="F197" i="17"/>
  <c r="F196" i="17"/>
  <c r="F195" i="17"/>
  <c r="F194" i="17"/>
  <c r="F193" i="17"/>
  <c r="F192" i="17"/>
  <c r="F191" i="17"/>
  <c r="F190" i="17"/>
  <c r="F189" i="17"/>
  <c r="F188" i="17"/>
  <c r="F187" i="17"/>
  <c r="F186" i="17"/>
  <c r="F185" i="17"/>
  <c r="F183" i="17"/>
  <c r="F181" i="17"/>
  <c r="F179" i="17"/>
  <c r="F177" i="17"/>
  <c r="F176" i="17"/>
  <c r="F174" i="17"/>
  <c r="F173" i="17"/>
  <c r="F172" i="17"/>
  <c r="F171" i="17"/>
  <c r="F170" i="17"/>
  <c r="F169" i="17"/>
  <c r="F168" i="17"/>
  <c r="F167" i="17"/>
  <c r="F166" i="17"/>
  <c r="F165" i="17"/>
  <c r="F164" i="17"/>
  <c r="F163" i="17"/>
  <c r="F162" i="17"/>
  <c r="F161" i="17"/>
  <c r="F160" i="17"/>
  <c r="F159" i="17"/>
  <c r="F158" i="17"/>
  <c r="F157" i="17"/>
  <c r="F156" i="17"/>
  <c r="F155" i="17"/>
  <c r="F154" i="17"/>
  <c r="F153" i="17"/>
  <c r="F152" i="17"/>
  <c r="F151" i="17"/>
  <c r="F150" i="17"/>
  <c r="F149" i="17"/>
  <c r="F148" i="17"/>
  <c r="F147" i="17"/>
  <c r="F146" i="17"/>
  <c r="F144" i="17"/>
  <c r="F143" i="17"/>
  <c r="F142" i="17"/>
  <c r="F140" i="17"/>
  <c r="F138" i="17"/>
  <c r="F136" i="17"/>
  <c r="F135" i="17"/>
  <c r="F134" i="17"/>
  <c r="F133" i="17"/>
  <c r="F132" i="17"/>
  <c r="F131" i="17"/>
  <c r="F130" i="17"/>
  <c r="F128" i="17"/>
  <c r="F127" i="17"/>
  <c r="F126" i="17"/>
  <c r="F125" i="17"/>
  <c r="F124" i="17"/>
  <c r="F122" i="17"/>
  <c r="F121" i="17"/>
  <c r="F120" i="17"/>
  <c r="F119" i="17"/>
  <c r="F118" i="17"/>
  <c r="F117" i="17"/>
  <c r="F116" i="17"/>
  <c r="F115" i="17"/>
  <c r="F114" i="17"/>
  <c r="F113" i="17"/>
  <c r="F112" i="17"/>
  <c r="F111" i="17"/>
  <c r="F109" i="17"/>
  <c r="F108" i="17"/>
  <c r="F107" i="17"/>
  <c r="F106" i="17"/>
  <c r="F105" i="17"/>
  <c r="F104" i="17"/>
  <c r="F103" i="17"/>
  <c r="F102" i="17"/>
  <c r="F101" i="17"/>
  <c r="F100" i="17"/>
  <c r="F99" i="17"/>
  <c r="F98" i="17"/>
  <c r="F97" i="17"/>
  <c r="F96" i="17"/>
  <c r="F95" i="17"/>
  <c r="F94" i="17"/>
  <c r="F93" i="17"/>
  <c r="F92" i="17"/>
  <c r="F91" i="17"/>
  <c r="F90" i="17"/>
  <c r="F89" i="17"/>
  <c r="F87" i="17"/>
  <c r="F86" i="17"/>
  <c r="F85" i="17"/>
  <c r="F84" i="17"/>
  <c r="F83" i="17"/>
  <c r="F81" i="17"/>
  <c r="F80" i="17"/>
  <c r="F78" i="17"/>
  <c r="F76" i="17"/>
  <c r="F75" i="17"/>
  <c r="F74" i="17"/>
  <c r="F73" i="17"/>
  <c r="F72" i="17"/>
  <c r="F71" i="17"/>
  <c r="F70" i="17"/>
  <c r="F68" i="17"/>
  <c r="F67" i="17"/>
  <c r="F66" i="17"/>
  <c r="F65" i="17"/>
  <c r="F64" i="17"/>
  <c r="F63" i="17"/>
  <c r="F62" i="17"/>
  <c r="F61" i="17"/>
  <c r="F60" i="17"/>
  <c r="F59" i="17"/>
  <c r="F57" i="17"/>
  <c r="F55" i="17"/>
  <c r="F54" i="17"/>
  <c r="F53" i="17"/>
  <c r="F52" i="17"/>
  <c r="F51" i="17"/>
  <c r="F50" i="17"/>
  <c r="F49" i="17"/>
  <c r="F48" i="17"/>
  <c r="F47" i="17"/>
  <c r="F45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1" i="17"/>
  <c r="F30" i="17"/>
  <c r="F29" i="17"/>
  <c r="F28" i="17"/>
  <c r="F27" i="17"/>
  <c r="F26" i="17"/>
  <c r="F25" i="17"/>
  <c r="F24" i="17"/>
  <c r="F22" i="17"/>
  <c r="F20" i="17"/>
  <c r="F19" i="17"/>
  <c r="F18" i="17"/>
  <c r="F17" i="17"/>
  <c r="F16" i="17"/>
  <c r="F14" i="17"/>
  <c r="F13" i="17"/>
  <c r="F12" i="17"/>
  <c r="F11" i="17"/>
  <c r="F10" i="17"/>
  <c r="F9" i="17"/>
  <c r="F8" i="17"/>
  <c r="F7" i="17"/>
  <c r="F317" i="6"/>
</calcChain>
</file>

<file path=xl/sharedStrings.xml><?xml version="1.0" encoding="utf-8"?>
<sst xmlns="http://schemas.openxmlformats.org/spreadsheetml/2006/main" count="5142" uniqueCount="2276">
  <si>
    <t>GX 4704x4                                                                                           Toyota Land Cruiser Prado  (J120,125) 4x4</t>
  </si>
  <si>
    <t>Gazelle - 3302 van (глушитель в бок)</t>
  </si>
  <si>
    <t xml:space="preserve">Gazelle - 3302 van, 33023 van (фермер с двойной кабиной)  </t>
  </si>
  <si>
    <t xml:space="preserve">Lada - 2113 coupe                                                                                                       Lada - 2114 HB                                                                                                                        Lada - 2115 sedan  </t>
  </si>
  <si>
    <t xml:space="preserve">Lada - 2113 coupe, Lada - 2114 HB                                                                          Lada - 2115 sedan  </t>
  </si>
  <si>
    <r>
      <t xml:space="preserve">Tacuma minivan                        </t>
    </r>
    <r>
      <rPr>
        <sz val="12"/>
        <rFont val="Arial"/>
        <family val="2"/>
        <charset val="204"/>
      </rPr>
      <t xml:space="preserve">  </t>
    </r>
    <r>
      <rPr>
        <sz val="12"/>
        <rFont val="Arial"/>
        <family val="2"/>
      </rPr>
      <t xml:space="preserve">                                                            Chevrolet Rezzo minivan</t>
    </r>
  </si>
  <si>
    <t xml:space="preserve">Doblo minivan, van </t>
  </si>
  <si>
    <t>Рекламный выставочный стенд для ТСУ</t>
  </si>
  <si>
    <t>Galaxy minivan                                                                                        Volkswagen Sharan minivan                                                                            Seat Alhambra minivan</t>
  </si>
  <si>
    <t>LIFAN</t>
  </si>
  <si>
    <t>2009/09-</t>
  </si>
  <si>
    <t>Verso wagon</t>
  </si>
  <si>
    <t>Plate LUX</t>
  </si>
  <si>
    <t>Fiesta HB                                                                                                    Fusion minivan</t>
  </si>
  <si>
    <t>Tourneo Connect minivan, van                                                                                             Transit Connect minivan, van</t>
  </si>
  <si>
    <t>Matrix minivan</t>
  </si>
  <si>
    <t xml:space="preserve">Carens minivan </t>
  </si>
  <si>
    <t xml:space="preserve">Carnival minivan </t>
  </si>
  <si>
    <t>Note minivan</t>
  </si>
  <si>
    <t>Partner I minivan, van                                                                                                                        Citroen Berlingo I minivan, van</t>
  </si>
  <si>
    <t>БАФ-0002</t>
  </si>
  <si>
    <t>Berlingo I minivan, van                                                                                              Peugeot Partner I minivan, van</t>
  </si>
  <si>
    <t xml:space="preserve">Alhambra minivan                                                          Volkswagen Sharan minivan                                                                                 Ford Galaxy minivan </t>
  </si>
  <si>
    <t xml:space="preserve">Roomster minivan </t>
  </si>
  <si>
    <t>Caddy III minivan, van                                                                       Caddy III Maxi minivan, van</t>
  </si>
  <si>
    <t xml:space="preserve">Sharan minivan                                                                                         Ford Galaxy minivan                                                                                                           Seat Alhambra minivan </t>
  </si>
  <si>
    <t xml:space="preserve">Gazelle - 2705, 3221minibus (глушитель в бок)         </t>
  </si>
  <si>
    <t>Gazelle - 2752 Sobol, 2217 Barguzin minibus (глушитель в бок)</t>
  </si>
  <si>
    <t xml:space="preserve">Gazelle - 2752 Sobol, 2217 Barguzin minibus </t>
  </si>
  <si>
    <t xml:space="preserve">Gazelle - 2705 minibus </t>
  </si>
  <si>
    <t xml:space="preserve">Lada - Samara 2108 coupe                                                                                 Lada - Samara 2109 sedan                                                                                                           Lada - Samara 21099 HB                                                     </t>
  </si>
  <si>
    <t xml:space="preserve">100 sedan, wagon                                                                                                                                                                                                            A6 sedan, wagon                                                                                                                                                                                                                     A6 Quattro sedan, wagon                                                                                                                                                                                                                                        </t>
  </si>
  <si>
    <t>2001/5-2008/1                                                                                                                                                                                                                   2001/4-</t>
  </si>
  <si>
    <t>2008/8-</t>
  </si>
  <si>
    <t>I20 HB</t>
  </si>
  <si>
    <t>2009-</t>
  </si>
  <si>
    <t>1997-2006</t>
  </si>
  <si>
    <t>Escape 4x4</t>
  </si>
  <si>
    <t>2001/9-2003/1                                                                                                                                                                                                             2001-2003</t>
  </si>
  <si>
    <t xml:space="preserve">   2001/4-                                                                                                                                                                                                                2001/5-2008/1</t>
  </si>
  <si>
    <t>1996-2003/6                                                                                                                                                                                                   1997/10-2003/10                                                                                                                                                                                                          1998-2005</t>
  </si>
  <si>
    <t>Распродажа остатков</t>
  </si>
  <si>
    <t>022-504</t>
  </si>
  <si>
    <t>023-394</t>
  </si>
  <si>
    <t xml:space="preserve">Sportage 4x4                                                                          Hyundai Tucson 4x4                             </t>
  </si>
  <si>
    <t>1990/12-1994                                                                                                                                                                                                          1994-1997/3                                                                                                                                                                                                                        1994-1997/3</t>
  </si>
  <si>
    <t>Santa Fe 4x4 (Tagaz)</t>
  </si>
  <si>
    <r>
      <t xml:space="preserve">Sonata </t>
    </r>
    <r>
      <rPr>
        <sz val="12"/>
        <rFont val="Arial"/>
        <family val="2"/>
        <charset val="204"/>
      </rPr>
      <t>V</t>
    </r>
    <r>
      <rPr>
        <sz val="12"/>
        <rFont val="Arial"/>
        <family val="2"/>
      </rPr>
      <t>, sedan</t>
    </r>
  </si>
  <si>
    <t>А</t>
  </si>
  <si>
    <t>Pajero Sport 4x4</t>
  </si>
  <si>
    <t>Combo minivan</t>
  </si>
  <si>
    <t>RAV 4 4x4</t>
  </si>
  <si>
    <t>2008/05-</t>
  </si>
  <si>
    <t>H 200 minibus 4x4</t>
  </si>
  <si>
    <t>2003-2009</t>
  </si>
  <si>
    <t>Шаровый узел на американские автомобили ( под квадратное отверстие на  30 в корпусе ТСУ ) ( на базе шара "Е") ( грузоподъемностью 1500 кг )</t>
  </si>
  <si>
    <r>
      <t xml:space="preserve">Lada - Priora 21703 HB                                                                                                     Lada - Priora sedan,  wagon                                                                                                          Lada </t>
    </r>
    <r>
      <rPr>
        <sz val="12"/>
        <color indexed="8"/>
        <rFont val="Arial"/>
        <family val="2"/>
        <charset val="204"/>
      </rPr>
      <t xml:space="preserve">- 2110 sedan                                                                                          Lada - 2111 wagon                                                                                             Lada - 2112 HB </t>
    </r>
  </si>
  <si>
    <t>0856</t>
  </si>
  <si>
    <t>3500/120</t>
  </si>
  <si>
    <t>3500/140</t>
  </si>
  <si>
    <t>7808</t>
  </si>
  <si>
    <t>2005-2010                                                                                                                                                                                                                                  2004-2010</t>
  </si>
  <si>
    <t>2004-2010                                                                                                                                                                                                                   2005-2010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</si>
  <si>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1998/3-2007 </t>
  </si>
  <si>
    <t xml:space="preserve">2001-2003                                                                                                                                                                                                                            2001/9-2003/1   </t>
  </si>
  <si>
    <t>2006/5-                                                                                                                                                                                                                             2006-</t>
  </si>
  <si>
    <t>2000/3-2007/1                                                                                                                                                                                                                          2007/2-</t>
  </si>
  <si>
    <t>2008/10-</t>
  </si>
  <si>
    <t>0872</t>
  </si>
  <si>
    <t>2003-2009/10</t>
  </si>
  <si>
    <t xml:space="preserve"> 2002-2008                                                                                                                                                                                                            2000/10-2005                                                                                                                                                                                                                                1997/5-2005</t>
  </si>
  <si>
    <t>Lanos sedan                                                                                                         SENS sedan                                                                                        Chevrolet Lanos sedan</t>
  </si>
  <si>
    <t>2002/3-2006</t>
  </si>
  <si>
    <t xml:space="preserve">Accent HB, sedan </t>
  </si>
  <si>
    <t>2006-                                                                                                                                                                                                                                        2005/9-2008</t>
  </si>
  <si>
    <t>I30 HB                                                                                                Kia Ceed HB</t>
  </si>
  <si>
    <t>LX 570 4x4                                                                                                                                                                                                                 Toyota Land Cruiser 200 4x4</t>
  </si>
  <si>
    <t>LX 570 4x4                                                                                                                                                                                                                              Toyota Land Cruiser 200 4x4</t>
  </si>
  <si>
    <t xml:space="preserve">Maxus minibus </t>
  </si>
  <si>
    <t>Cruze sedan</t>
  </si>
  <si>
    <t>0871</t>
  </si>
  <si>
    <t xml:space="preserve">1998/3-2007                                                                                                                                                                                                                    2003-2007       </t>
  </si>
  <si>
    <t>1993/10-1996/9                                                                                                                                                                                                                        1993/10-1997/4</t>
  </si>
  <si>
    <t>1997/10-2003/10                                                                                                                                                                                                       1998-2005                                                                                                                                                                                                                                   1996-2003/06</t>
  </si>
  <si>
    <t xml:space="preserve"> 2000/10-2005                                                                                                                                                                                                     1997/5-2005                                                                                                                                                                                                                       2002-2008 </t>
  </si>
  <si>
    <t>Camry sedan</t>
  </si>
  <si>
    <t xml:space="preserve">Ranger 4x4                                                                            Mazda BT 50 truck                                                                                                                                        </t>
  </si>
  <si>
    <t xml:space="preserve">Ranger 4x4                                                                               Mazda B 2500 pick-up                                                                                                                                </t>
  </si>
  <si>
    <t xml:space="preserve">1999/10-2007                                                                                                                                                                                                    1999-2006                                                                                                                                                                                                              </t>
  </si>
  <si>
    <t xml:space="preserve">B 2500 pick-up                                                                                                                                                                                   Ford Ranger 4x4  </t>
  </si>
  <si>
    <t xml:space="preserve">2003-2009 </t>
  </si>
  <si>
    <t>2005/9-2008</t>
  </si>
  <si>
    <t xml:space="preserve">1999-2006                                                                                                                                                                                                                                                                                                                                                                                                                                             1999/10-2007  </t>
  </si>
  <si>
    <t xml:space="preserve">BT 50 truck                                                                                 Ford Ranger 4x4  </t>
  </si>
  <si>
    <t xml:space="preserve">2006-                                                                                                                                                                                                                                         2006/5-  </t>
  </si>
  <si>
    <t xml:space="preserve"> IX35 4x4</t>
  </si>
  <si>
    <t>Шаровый узел на американские автомобили ( под квадратное отверстие на 50 в корпусе ТСУ ) ( на базе шара "F" ) ( грузоподъемностью 2000 кг )</t>
  </si>
  <si>
    <t>Шаровый узел на американские автомобили ( под квадратное отверстие на  50 в корпусе ТСУ ) ( на базе шара "Е") ( грузоподъемностью 1500 кг )</t>
  </si>
  <si>
    <t>2002-</t>
  </si>
  <si>
    <t>2004-</t>
  </si>
  <si>
    <t>Тип шара</t>
  </si>
  <si>
    <t>F</t>
  </si>
  <si>
    <t>Сцепной шар типа "А" (ISO/50)</t>
  </si>
  <si>
    <t>Розетка к ТСУ  EDV 7P (без эл. жгута)</t>
  </si>
  <si>
    <t>KIA</t>
  </si>
  <si>
    <t>A</t>
  </si>
  <si>
    <t>Год выпуска</t>
  </si>
  <si>
    <t>2003-</t>
  </si>
  <si>
    <t>2005-</t>
  </si>
  <si>
    <t>2001-</t>
  </si>
  <si>
    <t>1997/5-</t>
  </si>
  <si>
    <t>PORSCHE</t>
  </si>
  <si>
    <t>E</t>
  </si>
  <si>
    <t>VOLVO</t>
  </si>
  <si>
    <t>BMW</t>
  </si>
  <si>
    <t>022-794</t>
  </si>
  <si>
    <t>022-834</t>
  </si>
  <si>
    <t>022-104</t>
  </si>
  <si>
    <t>2006-</t>
  </si>
  <si>
    <t>2005/9-</t>
  </si>
  <si>
    <t>Статус</t>
  </si>
  <si>
    <t>Рекомендованная розничная цена</t>
  </si>
  <si>
    <t xml:space="preserve">Corolla wagon   </t>
  </si>
  <si>
    <t>V</t>
  </si>
  <si>
    <t>CITROEN</t>
  </si>
  <si>
    <t>2007-</t>
  </si>
  <si>
    <t>CHERY</t>
  </si>
  <si>
    <t>1995-2000/4</t>
  </si>
  <si>
    <t>1998-2005</t>
  </si>
  <si>
    <t>1997-2002/2</t>
  </si>
  <si>
    <t>2002/8-2005/10</t>
  </si>
  <si>
    <t>2001/7-2006</t>
  </si>
  <si>
    <t>2002- 2006</t>
  </si>
  <si>
    <t>1998-</t>
  </si>
  <si>
    <t>1995-2006</t>
  </si>
  <si>
    <t>1998- 2005</t>
  </si>
  <si>
    <t>Fabia HB</t>
  </si>
  <si>
    <t xml:space="preserve">Jeep  </t>
  </si>
  <si>
    <t>1999/3-2005/5</t>
  </si>
  <si>
    <t>Аксессуары</t>
  </si>
  <si>
    <t>Шары под американские авто</t>
  </si>
  <si>
    <t xml:space="preserve">Шары  </t>
  </si>
  <si>
    <t>Кронштейн розетки из нержавейки</t>
  </si>
  <si>
    <t>2007/3-</t>
  </si>
  <si>
    <t xml:space="preserve">Focus II wagon  </t>
  </si>
  <si>
    <t>2006/7-</t>
  </si>
  <si>
    <t>2003-2006/6</t>
  </si>
  <si>
    <t>1997-2008</t>
  </si>
  <si>
    <t>2002/12-</t>
  </si>
  <si>
    <t>2000-2005</t>
  </si>
  <si>
    <t>2008-</t>
  </si>
  <si>
    <t>2002-2007</t>
  </si>
  <si>
    <t>1995-</t>
  </si>
  <si>
    <t>H</t>
  </si>
  <si>
    <t>C</t>
  </si>
  <si>
    <t>%</t>
  </si>
  <si>
    <t>Код шара</t>
  </si>
  <si>
    <t>1400/75</t>
  </si>
  <si>
    <t>1200/75</t>
  </si>
  <si>
    <t>1100/50</t>
  </si>
  <si>
    <t>1100/75</t>
  </si>
  <si>
    <t>1500/75</t>
  </si>
  <si>
    <t>1000/75</t>
  </si>
  <si>
    <t>1200/70</t>
  </si>
  <si>
    <t>1300/75</t>
  </si>
  <si>
    <t>1150/50</t>
  </si>
  <si>
    <t>1200/50</t>
  </si>
  <si>
    <t>1500/80</t>
  </si>
  <si>
    <t>1500/90</t>
  </si>
  <si>
    <t>1400/65</t>
  </si>
  <si>
    <t>1500/100</t>
  </si>
  <si>
    <t>2000/120</t>
  </si>
  <si>
    <t>2000/100</t>
  </si>
  <si>
    <t>1200/80</t>
  </si>
  <si>
    <t>1500/50</t>
  </si>
  <si>
    <t>1200/60</t>
  </si>
  <si>
    <t>2300/100</t>
  </si>
  <si>
    <t>2000/90</t>
  </si>
  <si>
    <r>
      <t>Bosal Power</t>
    </r>
    <r>
      <rPr>
        <b/>
        <sz val="18"/>
        <rFont val="Arial"/>
        <family val="2"/>
        <charset val="204"/>
      </rPr>
      <t>*</t>
    </r>
  </si>
  <si>
    <t>0815</t>
  </si>
  <si>
    <t>0181</t>
  </si>
  <si>
    <t>0822</t>
  </si>
  <si>
    <t>0833</t>
  </si>
  <si>
    <t>0836</t>
  </si>
  <si>
    <t>0852</t>
  </si>
  <si>
    <t>0821</t>
  </si>
  <si>
    <t>0803</t>
  </si>
  <si>
    <t>0199</t>
  </si>
  <si>
    <t>0135</t>
  </si>
  <si>
    <t>0185</t>
  </si>
  <si>
    <t>0160</t>
  </si>
  <si>
    <t>0165</t>
  </si>
  <si>
    <t>0216</t>
  </si>
  <si>
    <t>0186</t>
  </si>
  <si>
    <t>0176</t>
  </si>
  <si>
    <t>0187</t>
  </si>
  <si>
    <t>0829</t>
  </si>
  <si>
    <t>0853</t>
  </si>
  <si>
    <t>0804</t>
  </si>
  <si>
    <t>0840</t>
  </si>
  <si>
    <t>0188</t>
  </si>
  <si>
    <t>0159</t>
  </si>
  <si>
    <t>0140</t>
  </si>
  <si>
    <t>0410</t>
  </si>
  <si>
    <t>0843</t>
  </si>
  <si>
    <t>0208</t>
  </si>
  <si>
    <t>0824</t>
  </si>
  <si>
    <t>0809</t>
  </si>
  <si>
    <t>0807</t>
  </si>
  <si>
    <t>0814</t>
  </si>
  <si>
    <t>0834</t>
  </si>
  <si>
    <t>0701</t>
  </si>
  <si>
    <t>0812</t>
  </si>
  <si>
    <t>0828</t>
  </si>
  <si>
    <t>0841</t>
  </si>
  <si>
    <t>0855</t>
  </si>
  <si>
    <t>0854</t>
  </si>
  <si>
    <t>0837</t>
  </si>
  <si>
    <t>0800</t>
  </si>
  <si>
    <t>0166</t>
  </si>
  <si>
    <t>0816</t>
  </si>
  <si>
    <t>0148</t>
  </si>
  <si>
    <t>0810</t>
  </si>
  <si>
    <t>0491</t>
  </si>
  <si>
    <t>0189</t>
  </si>
  <si>
    <t>0820</t>
  </si>
  <si>
    <t>0830</t>
  </si>
  <si>
    <t>0808</t>
  </si>
  <si>
    <t>0835</t>
  </si>
  <si>
    <t>0844</t>
  </si>
  <si>
    <t>0220</t>
  </si>
  <si>
    <t>0300</t>
  </si>
  <si>
    <t>0164</t>
  </si>
  <si>
    <t>0315</t>
  </si>
  <si>
    <t>0182</t>
  </si>
  <si>
    <t>0137</t>
  </si>
  <si>
    <t>0825</t>
  </si>
  <si>
    <t>0138</t>
  </si>
  <si>
    <t>0313</t>
  </si>
  <si>
    <t>0832</t>
  </si>
  <si>
    <t>0184</t>
  </si>
  <si>
    <t>0826</t>
  </si>
  <si>
    <t>0212</t>
  </si>
  <si>
    <t>0867</t>
  </si>
  <si>
    <t>0857</t>
  </si>
  <si>
    <t>1300/50</t>
  </si>
  <si>
    <t>0858</t>
  </si>
  <si>
    <t>0861</t>
  </si>
  <si>
    <t>1000/50</t>
  </si>
  <si>
    <t>0149</t>
  </si>
  <si>
    <t>2000/85</t>
  </si>
  <si>
    <t>0860</t>
  </si>
  <si>
    <t>1300/60</t>
  </si>
  <si>
    <t>0863</t>
  </si>
  <si>
    <t>0049</t>
  </si>
  <si>
    <t>0255</t>
  </si>
  <si>
    <t>0865</t>
  </si>
  <si>
    <t>0145</t>
  </si>
  <si>
    <t>2000/75</t>
  </si>
  <si>
    <t>2500/100</t>
  </si>
  <si>
    <t>0862</t>
  </si>
  <si>
    <t>0859</t>
  </si>
  <si>
    <t>0866</t>
  </si>
  <si>
    <t>A3 HB,
Volkswagen Golf IV HB, wagon
Volkswagen  Bora sedan, wagon</t>
  </si>
  <si>
    <t>A6 Allroad Quattro wagon</t>
  </si>
  <si>
    <t>AUDI</t>
  </si>
  <si>
    <t>CHEVROLET</t>
  </si>
  <si>
    <t>Captivа 4x4</t>
  </si>
  <si>
    <t>Epica sedan</t>
  </si>
  <si>
    <t>Avensis sedan</t>
  </si>
  <si>
    <t>700/50</t>
  </si>
  <si>
    <t>0870</t>
  </si>
  <si>
    <t>Matiz HB</t>
  </si>
  <si>
    <t>Grand Cherokee 4x4</t>
  </si>
  <si>
    <t>Amulet sedan</t>
  </si>
  <si>
    <t>CHRYSLER</t>
  </si>
  <si>
    <t>Sandero HB</t>
  </si>
  <si>
    <t>Tribeca 4x4</t>
  </si>
  <si>
    <t>1996-2008</t>
  </si>
  <si>
    <t>DAEWOO</t>
  </si>
  <si>
    <t>DODGE</t>
  </si>
  <si>
    <t>FIAT</t>
  </si>
  <si>
    <t>Albea sedan</t>
  </si>
  <si>
    <t>FORD</t>
  </si>
  <si>
    <t xml:space="preserve">Focus I HB, sedan </t>
  </si>
  <si>
    <t>Maverick 4x4
Mazda Tribute 4x4</t>
  </si>
  <si>
    <t>Mondeo HB</t>
  </si>
  <si>
    <t>GREAT WALL</t>
  </si>
  <si>
    <t xml:space="preserve">Hover 4x4           </t>
  </si>
  <si>
    <t xml:space="preserve">Safe 4x4 </t>
  </si>
  <si>
    <t>HONDA</t>
  </si>
  <si>
    <t>CR-V 4x4</t>
  </si>
  <si>
    <t>HR-V 4x4</t>
  </si>
  <si>
    <t>HYUNDAI</t>
  </si>
  <si>
    <t>Getz HB</t>
  </si>
  <si>
    <t>Santa Fe 4x4</t>
  </si>
  <si>
    <t>2001- 2006</t>
  </si>
  <si>
    <t>Sportage 4x4</t>
  </si>
  <si>
    <t xml:space="preserve">Sorento 4x4 </t>
  </si>
  <si>
    <t xml:space="preserve">Cerato HB, sedan  </t>
  </si>
  <si>
    <t>LAND ROVER</t>
  </si>
  <si>
    <t>LEXUS</t>
  </si>
  <si>
    <t>1997-2003</t>
  </si>
  <si>
    <t>MAZDA</t>
  </si>
  <si>
    <t>Tribute 4x4                                                                                       Ford Maverick 4x4</t>
  </si>
  <si>
    <t>2002/6-2008</t>
  </si>
  <si>
    <t>MERCEDES</t>
  </si>
  <si>
    <t>Maverick 4x4                                                                             Mazda Tribute 4x4</t>
  </si>
  <si>
    <t>Tucson 4x4                                                                                    Kia Sportage 4x4</t>
  </si>
  <si>
    <t>Verna HB, sedan                                                                          Kia Rio II sedan</t>
  </si>
  <si>
    <t>Rio II sedan                                                                          Hyundai Verna HB, sedan</t>
  </si>
  <si>
    <t xml:space="preserve">M-Class 4x4 </t>
  </si>
  <si>
    <t>MITSUBISHI</t>
  </si>
  <si>
    <t>1999-2005</t>
  </si>
  <si>
    <t>Pajero Pinin 4x4</t>
  </si>
  <si>
    <t>Pajero III 4x4                                                                                              Pajero IV 4x4</t>
  </si>
  <si>
    <t xml:space="preserve">Land Cruiser 200 4x4                                                           Lexus LX 570 4x4  </t>
  </si>
  <si>
    <t>Koleos  4x4</t>
  </si>
  <si>
    <t>2003- 2008/11                                                                                                                                                                                                                           2003/9-2008</t>
  </si>
  <si>
    <t>Rio sedan</t>
  </si>
  <si>
    <t>1100/60</t>
  </si>
  <si>
    <t>2006-2008</t>
  </si>
  <si>
    <t>2004-2008</t>
  </si>
  <si>
    <t>2005/9-2008                                                                                                                                                                                                                        2006-</t>
  </si>
  <si>
    <t>Grand Vitara 4x4  ( 5 doors)</t>
  </si>
  <si>
    <t>Lancer HB, sedan, wagon</t>
  </si>
  <si>
    <t>1998-2008</t>
  </si>
  <si>
    <t>2003-2006/10</t>
  </si>
  <si>
    <t>2004-2007</t>
  </si>
  <si>
    <t>Lancer sedan</t>
  </si>
  <si>
    <t>NISSAN</t>
  </si>
  <si>
    <t xml:space="preserve">Patrol GR 4x4 </t>
  </si>
  <si>
    <t xml:space="preserve">Almera sedan </t>
  </si>
  <si>
    <t xml:space="preserve">Primera HB, sedan </t>
  </si>
  <si>
    <t>2001/9-2007/6</t>
  </si>
  <si>
    <t xml:space="preserve">Murano 4x4 </t>
  </si>
  <si>
    <t xml:space="preserve">Almera Classic sedan </t>
  </si>
  <si>
    <t xml:space="preserve">Tiida HB, sedan </t>
  </si>
  <si>
    <t>OPEL</t>
  </si>
  <si>
    <t>PEUGEOT</t>
  </si>
  <si>
    <t>RENAULT</t>
  </si>
  <si>
    <t>Logan sedan                                                                               Dacia sedan</t>
  </si>
  <si>
    <t>Megane Classic II sedan                                                                         Megane II wagon</t>
  </si>
  <si>
    <t>SEAT</t>
  </si>
  <si>
    <t>SKODA</t>
  </si>
  <si>
    <t>Fabia sedan, wagon</t>
  </si>
  <si>
    <t xml:space="preserve">RAV 4 4x4                                                                                                   </t>
  </si>
  <si>
    <t>SSANGYONG</t>
  </si>
  <si>
    <t>Actyon 4x4</t>
  </si>
  <si>
    <t>Kyron II 4x4</t>
  </si>
  <si>
    <t>2006/9-</t>
  </si>
  <si>
    <t xml:space="preserve">Actyon Sports pick-up </t>
  </si>
  <si>
    <t>SUBARU</t>
  </si>
  <si>
    <t xml:space="preserve">Forester 4x4 </t>
  </si>
  <si>
    <t xml:space="preserve">Outback 4x4  </t>
  </si>
  <si>
    <t>SUZUKI</t>
  </si>
  <si>
    <t>Grand Vitara XL 7 4x4</t>
  </si>
  <si>
    <t>SX 4 HB                                                                                                          Fiat Sedici 4x4</t>
  </si>
  <si>
    <t>TOYOTA</t>
  </si>
  <si>
    <t>1996/4 - 2002</t>
  </si>
  <si>
    <t>2003-2007</t>
  </si>
  <si>
    <t>RAV 4 4x4                                                                                                   Chery Tiggo 4x4</t>
  </si>
  <si>
    <t>Corolla HB</t>
  </si>
  <si>
    <t xml:space="preserve">Corolla sedan    </t>
  </si>
  <si>
    <t xml:space="preserve">1998/3-2007 </t>
  </si>
  <si>
    <t>VOLKSWAGEN</t>
  </si>
  <si>
    <t>Passat lV sedan                                                                                                         Passat lV wagon</t>
  </si>
  <si>
    <t>1996-2003</t>
  </si>
  <si>
    <t xml:space="preserve">Golf IV HB, wagon
Bora sedan, wagon
Audi A3 HB </t>
  </si>
  <si>
    <t>0868</t>
  </si>
  <si>
    <t>¦</t>
  </si>
  <si>
    <t xml:space="preserve">       Марка и модель автомобиля</t>
  </si>
  <si>
    <t>2005-2008</t>
  </si>
  <si>
    <t>3500/100</t>
  </si>
  <si>
    <t xml:space="preserve">              Марка и модель автомобиля</t>
  </si>
  <si>
    <t>GAZ</t>
  </si>
  <si>
    <t>VAZ</t>
  </si>
  <si>
    <t>ZAZ</t>
  </si>
  <si>
    <t>UAZ</t>
  </si>
  <si>
    <t>Шары</t>
  </si>
  <si>
    <t xml:space="preserve">Volga - 3110, 31105 sedan (двигатель Chrysler)  </t>
  </si>
  <si>
    <t>1999/12-2006</t>
  </si>
  <si>
    <t>1995-2009</t>
  </si>
  <si>
    <t>1997-</t>
  </si>
  <si>
    <t>NP300 pick-up</t>
  </si>
  <si>
    <t>2008/6-</t>
  </si>
  <si>
    <t>2010-</t>
  </si>
  <si>
    <t>Avensis wagon</t>
  </si>
  <si>
    <t>Uaz - 469, 31512, 31514, 2206, 3303, 3909, 3962, 37414x4</t>
  </si>
  <si>
    <t>1972-</t>
  </si>
  <si>
    <t>Lada - 2105, 21051, 21053, 2107, 21071, 21073 sedan</t>
  </si>
  <si>
    <t xml:space="preserve">Tiggo 4x4                                                                                                                  Toyota RAV 4 4x4  </t>
  </si>
  <si>
    <t>Lada - 2104, 21043, 21044, 21047 wagon</t>
  </si>
  <si>
    <t>1984-             1987-               1990-</t>
  </si>
  <si>
    <t xml:space="preserve">Niva - 2121 4x4                                                                                           Niva - 21213, 21214 4x4                                                                                           Niva - 2131, 2129 4x4 </t>
  </si>
  <si>
    <t xml:space="preserve">Lada - 2110 sedan                                                                                          Lada - 2111 wagon                                                                                                 Lada - 2112 HB                                                                                                             Lada - Priora 21703 sedan </t>
  </si>
  <si>
    <t xml:space="preserve">1996/1-          1999-            2000-             2007-                  </t>
  </si>
  <si>
    <t>2003-                                             2008-</t>
  </si>
  <si>
    <t xml:space="preserve">2003-                 1999-                                                1999-      </t>
  </si>
  <si>
    <t>1500/70</t>
  </si>
  <si>
    <t>GEELY</t>
  </si>
  <si>
    <t>MK sedan</t>
  </si>
  <si>
    <t>Auris HB</t>
  </si>
  <si>
    <t>2000-2007/2</t>
  </si>
  <si>
    <t>0817</t>
  </si>
  <si>
    <t>0174</t>
  </si>
  <si>
    <t>0150</t>
  </si>
  <si>
    <t>0173</t>
  </si>
  <si>
    <t>0805</t>
  </si>
  <si>
    <t>0845</t>
  </si>
  <si>
    <t>0850</t>
  </si>
  <si>
    <t>0842</t>
  </si>
  <si>
    <t>600/75</t>
  </si>
  <si>
    <t>800/75</t>
  </si>
  <si>
    <t>750/75</t>
  </si>
  <si>
    <t>900/50</t>
  </si>
  <si>
    <t xml:space="preserve">максим / верт нагрузка на шар </t>
  </si>
  <si>
    <t>1000/70</t>
  </si>
  <si>
    <t>1400/50</t>
  </si>
  <si>
    <t>1110/60</t>
  </si>
  <si>
    <t>Каталож номер ТСУ</t>
  </si>
  <si>
    <t>Smart-Connect Bosal</t>
  </si>
  <si>
    <t xml:space="preserve">ClioII Symbol sedan                                                                                                                                                                                                               Clio II Thalia sedan </t>
  </si>
  <si>
    <t>1999-2008</t>
  </si>
  <si>
    <t xml:space="preserve">Тюнинг </t>
  </si>
  <si>
    <t xml:space="preserve"> вырез бампера</t>
  </si>
  <si>
    <t xml:space="preserve">Нержавеющая пластина </t>
  </si>
  <si>
    <t>INFINITI</t>
  </si>
  <si>
    <t>0864</t>
  </si>
  <si>
    <t>1998-2009</t>
  </si>
  <si>
    <t>Lanos sedan                                                                                                                Daewoo Lanos sedan                                                                                                    Daewoo Sens sedan</t>
  </si>
  <si>
    <t>Lacetti sedan                                                                                                          Daewoo Nubira sedan</t>
  </si>
  <si>
    <t xml:space="preserve">Lacetti HB                                                                                                                     Daewoo Nubira HB </t>
  </si>
  <si>
    <t>Lacetti wagon                                                                                                              Daewoo Nubira wagon</t>
  </si>
  <si>
    <t>Nubira HB                                                                                       Chevrolet Lacetti HB</t>
  </si>
  <si>
    <t>2000/8-2007</t>
  </si>
  <si>
    <t>Elantra HB, sedan ( Tagaz )</t>
  </si>
  <si>
    <t>Tribute 4x4                                                                                                           Ford Maverick 4x4</t>
  </si>
  <si>
    <t>Outlander 4x4                                                                                                 Airtrek 4x4</t>
  </si>
  <si>
    <t>Octavia I HB                                                                                                        Octavia II Tour HB                                                                                                               Octavia I wagon</t>
  </si>
  <si>
    <t>Pajero Sport 4x4                                                                                                                     Montero Sport 4x4</t>
  </si>
  <si>
    <t xml:space="preserve">Land Cruiser 90 4x4 </t>
  </si>
  <si>
    <t>Land Cruiser 100 VX 4x4                                                                                               Lexus LX 470 4x4</t>
  </si>
  <si>
    <t xml:space="preserve">Land Cruiser 100 VX 4x4                                                                                                 </t>
  </si>
  <si>
    <t xml:space="preserve">Land Cruiser 200 4x4                                                                                                    Lexus LX 570 4x4  </t>
  </si>
  <si>
    <t xml:space="preserve">Land Cruiser 200 4x4                                                                                                                  Lexus LX 570 4x4  </t>
  </si>
  <si>
    <t>LX 470 4x4                                                                                                                 Toyota Land Cruiser 100 VX 4x4</t>
  </si>
  <si>
    <t>LX 570 4x4                                                                                                      Toyota Land Cruiser 200 4x4</t>
  </si>
  <si>
    <r>
      <t xml:space="preserve">Nexia </t>
    </r>
    <r>
      <rPr>
        <sz val="12"/>
        <rFont val="Arial"/>
        <family val="2"/>
        <charset val="204"/>
      </rPr>
      <t>sedan (рестайлинг 2008)</t>
    </r>
  </si>
  <si>
    <t>Navara pick-up (бампер со ступенькой)</t>
  </si>
  <si>
    <t xml:space="preserve">Land Cruiser Prado J120, J125 4x4                                                                                                   Lexus GX 470 4x4  </t>
  </si>
  <si>
    <t xml:space="preserve">Land Cruiser Prado J120, J125 4x4                                                                                               Lexus GX 470 4x4  </t>
  </si>
  <si>
    <t>GX 470 4x4                                                                                            Toyota Land Cruiser Prado (J120,125) 4x4</t>
  </si>
  <si>
    <t>VH0808</t>
  </si>
  <si>
    <t>RX 300 4x4, RX 330 4x4, RX 350 4x4 
Toyota Highlander</t>
  </si>
  <si>
    <t>RX 300 4x4
Toyota Highlander</t>
  </si>
  <si>
    <t>2002/12- 2010 -</t>
  </si>
  <si>
    <t>нет</t>
  </si>
  <si>
    <t>0873</t>
  </si>
  <si>
    <t xml:space="preserve">1400/50 </t>
  </si>
  <si>
    <t xml:space="preserve">1500/50 </t>
  </si>
  <si>
    <t xml:space="preserve">1500/75 </t>
  </si>
  <si>
    <t>Polo sedan</t>
  </si>
  <si>
    <t>GAZ Valday</t>
  </si>
  <si>
    <t>Sandero Stepway</t>
  </si>
  <si>
    <t>Amarok Pick-up с бампером</t>
  </si>
  <si>
    <t>2011-</t>
  </si>
  <si>
    <t>10/2010 -</t>
  </si>
  <si>
    <t>2012-</t>
  </si>
  <si>
    <t>Actyon New</t>
  </si>
  <si>
    <r>
      <t>Q5 4x4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</si>
  <si>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Q7 4x4 </t>
    </r>
    <r>
      <rPr>
        <sz val="12"/>
        <color indexed="10"/>
        <rFont val="Arial"/>
        <family val="2"/>
      </rPr>
      <t>(без электрики)</t>
    </r>
  </si>
  <si>
    <r>
      <t xml:space="preserve">X-6 4x4 </t>
    </r>
    <r>
      <rPr>
        <sz val="12"/>
        <color indexed="10"/>
        <rFont val="Arial"/>
        <family val="2"/>
      </rPr>
      <t>(без электрики)</t>
    </r>
  </si>
  <si>
    <t>вырез по необход-ти</t>
  </si>
  <si>
    <t>RX 350</t>
  </si>
  <si>
    <t xml:space="preserve"> </t>
  </si>
  <si>
    <t>2004-2010</t>
  </si>
  <si>
    <t>2009-2011/10</t>
  </si>
  <si>
    <t>2/2011-</t>
  </si>
  <si>
    <t>0875</t>
  </si>
  <si>
    <t xml:space="preserve">1200/75 </t>
  </si>
  <si>
    <t xml:space="preserve">0826 </t>
  </si>
  <si>
    <t xml:space="preserve">0840 </t>
  </si>
  <si>
    <t xml:space="preserve">1000/50 </t>
  </si>
  <si>
    <t>2004/4- 2008                                                                                                                                                                                                                           2000-2004/4</t>
  </si>
  <si>
    <t>2000-2004/4                                                                                                                                                                                                                       2004/4-2008</t>
  </si>
  <si>
    <t>2005/2-2011</t>
  </si>
  <si>
    <t>1999-2006</t>
  </si>
  <si>
    <t>2000/3-2006</t>
  </si>
  <si>
    <t>2005-2011</t>
  </si>
  <si>
    <t>2000/3-2007</t>
  </si>
  <si>
    <t>2004/3-</t>
  </si>
  <si>
    <t>2003-2010</t>
  </si>
  <si>
    <t>2001-             2004-2011</t>
  </si>
  <si>
    <t>0155</t>
  </si>
  <si>
    <t>Solaris sedan, HB</t>
  </si>
  <si>
    <t>11/2010-</t>
  </si>
  <si>
    <t>Passat VII Sedan &amp; Variant</t>
  </si>
  <si>
    <t>2010-2011</t>
  </si>
  <si>
    <r>
      <t xml:space="preserve">X-5 4x4 </t>
    </r>
    <r>
      <rPr>
        <sz val="12"/>
        <color indexed="10"/>
        <rFont val="Arial"/>
        <family val="2"/>
      </rPr>
      <t>(без электрики)</t>
    </r>
  </si>
  <si>
    <r>
      <t xml:space="preserve">X-3 4x4 </t>
    </r>
    <r>
      <rPr>
        <sz val="12"/>
        <color indexed="10"/>
        <rFont val="Arial"/>
        <family val="2"/>
      </rPr>
      <t>(без электрики)</t>
    </r>
  </si>
  <si>
    <r>
      <t xml:space="preserve">Caravan 4x4                                                                                             Chrysler Grand Voyager 4x4 </t>
    </r>
    <r>
      <rPr>
        <sz val="12"/>
        <color indexed="10"/>
        <rFont val="Arial"/>
        <family val="2"/>
      </rPr>
      <t>(без электрики)</t>
    </r>
  </si>
  <si>
    <r>
      <t xml:space="preserve">Grand Voyager 4x4                                                                 Dodge Caravan 4x4 </t>
    </r>
    <r>
      <rPr>
        <sz val="12"/>
        <color indexed="10"/>
        <rFont val="Arial"/>
        <family val="2"/>
      </rPr>
      <t>(без электрики)</t>
    </r>
  </si>
  <si>
    <r>
      <t xml:space="preserve">Galaxy minivan </t>
    </r>
    <r>
      <rPr>
        <sz val="12"/>
        <color indexed="10"/>
        <rFont val="Arial"/>
        <family val="2"/>
      </rPr>
      <t>(без электрики)</t>
    </r>
  </si>
  <si>
    <r>
      <t xml:space="preserve">S-Max minivan </t>
    </r>
    <r>
      <rPr>
        <sz val="12"/>
        <color indexed="10"/>
        <rFont val="Arial"/>
        <family val="2"/>
      </rPr>
      <t>(без электрики)</t>
    </r>
  </si>
  <si>
    <r>
      <t xml:space="preserve">Kuga 4x4 </t>
    </r>
    <r>
      <rPr>
        <sz val="12"/>
        <color indexed="10"/>
        <rFont val="Arial"/>
        <family val="2"/>
      </rPr>
      <t>(без электрики)</t>
    </r>
  </si>
  <si>
    <r>
      <t xml:space="preserve">Mondeo sedan </t>
    </r>
    <r>
      <rPr>
        <sz val="12"/>
        <color indexed="10"/>
        <rFont val="Arial"/>
        <family val="2"/>
      </rPr>
      <t>(без электрики)</t>
    </r>
  </si>
  <si>
    <r>
      <t xml:space="preserve">FX 35 4x4 </t>
    </r>
    <r>
      <rPr>
        <sz val="12"/>
        <color indexed="10"/>
        <rFont val="Arial"/>
        <family val="2"/>
      </rPr>
      <t>(без электрики)</t>
    </r>
  </si>
  <si>
    <r>
      <t xml:space="preserve">Freelander II 4x4  </t>
    </r>
    <r>
      <rPr>
        <sz val="12"/>
        <color indexed="10"/>
        <rFont val="Arial"/>
        <family val="2"/>
      </rPr>
      <t>(без электрики)</t>
    </r>
  </si>
  <si>
    <r>
      <t xml:space="preserve">Sprinter II minibus, van                                             Volkswagen Crafter minivan , van </t>
    </r>
    <r>
      <rPr>
        <sz val="12"/>
        <color indexed="10"/>
        <rFont val="Arial"/>
        <family val="2"/>
      </rPr>
      <t>(без электрики)</t>
    </r>
  </si>
  <si>
    <r>
      <t xml:space="preserve">GLK-Сlasse (x204) 4x4 </t>
    </r>
    <r>
      <rPr>
        <sz val="12"/>
        <color indexed="10"/>
        <rFont val="Arial"/>
        <family val="2"/>
      </rPr>
      <t>(без электрики)</t>
    </r>
  </si>
  <si>
    <r>
      <t xml:space="preserve">Outlander XL 7 4x4 </t>
    </r>
    <r>
      <rPr>
        <sz val="12"/>
        <color indexed="10"/>
        <rFont val="Arial"/>
        <family val="2"/>
      </rPr>
      <t>(без электрики)</t>
    </r>
  </si>
  <si>
    <r>
      <t xml:space="preserve">Antara 4x4 </t>
    </r>
    <r>
      <rPr>
        <sz val="12"/>
        <color indexed="10"/>
        <rFont val="Arial"/>
        <family val="2"/>
      </rPr>
      <t>(без электрики)</t>
    </r>
  </si>
  <si>
    <r>
      <t>Astra H</t>
    </r>
    <r>
      <rPr>
        <sz val="12"/>
        <color indexed="10"/>
        <rFont val="Arial"/>
        <family val="2"/>
        <charset val="204"/>
      </rPr>
      <t xml:space="preserve"> </t>
    </r>
    <r>
      <rPr>
        <b/>
        <sz val="12"/>
        <color indexed="10"/>
        <rFont val="Arial"/>
        <family val="2"/>
        <charset val="204"/>
      </rPr>
      <t xml:space="preserve">(Family) </t>
    </r>
    <r>
      <rPr>
        <sz val="12"/>
        <rFont val="Arial"/>
        <family val="2"/>
      </rPr>
      <t xml:space="preserve">HB </t>
    </r>
    <r>
      <rPr>
        <sz val="12"/>
        <color indexed="10"/>
        <rFont val="Arial"/>
        <family val="2"/>
      </rPr>
      <t>(без электрики)</t>
    </r>
  </si>
  <si>
    <r>
      <t xml:space="preserve">Astra H </t>
    </r>
    <r>
      <rPr>
        <b/>
        <sz val="12"/>
        <color indexed="10"/>
        <rFont val="Arial"/>
        <family val="2"/>
        <charset val="204"/>
      </rPr>
      <t>(Family)</t>
    </r>
    <r>
      <rPr>
        <sz val="12"/>
        <rFont val="Arial"/>
        <family val="2"/>
      </rPr>
      <t xml:space="preserve"> sedan </t>
    </r>
    <r>
      <rPr>
        <sz val="12"/>
        <color indexed="10"/>
        <rFont val="Arial"/>
        <family val="2"/>
      </rPr>
      <t>(без электрики)</t>
    </r>
  </si>
  <si>
    <r>
      <t>Insignia sedan / HB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</si>
  <si>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Meriva minivan </t>
    </r>
    <r>
      <rPr>
        <sz val="12"/>
        <color indexed="10"/>
        <rFont val="Arial"/>
        <family val="2"/>
      </rPr>
      <t>(без электрики)</t>
    </r>
  </si>
  <si>
    <r>
      <t xml:space="preserve">Insignia wagon </t>
    </r>
    <r>
      <rPr>
        <sz val="12"/>
        <color indexed="10"/>
        <rFont val="Arial"/>
        <family val="2"/>
      </rPr>
      <t>(без электрики)</t>
    </r>
  </si>
  <si>
    <r>
      <t xml:space="preserve">Astra J HB </t>
    </r>
    <r>
      <rPr>
        <sz val="12"/>
        <color indexed="10"/>
        <rFont val="Arial"/>
        <family val="2"/>
      </rPr>
      <t>(без электрики)</t>
    </r>
  </si>
  <si>
    <r>
      <t xml:space="preserve">307 / 308  HB                                                                           Citroen C4 HB </t>
    </r>
    <r>
      <rPr>
        <sz val="12"/>
        <color indexed="10"/>
        <rFont val="Arial"/>
        <family val="2"/>
      </rPr>
      <t>(без электрики)</t>
    </r>
  </si>
  <si>
    <r>
      <t xml:space="preserve">4007 </t>
    </r>
    <r>
      <rPr>
        <sz val="12"/>
        <color indexed="10"/>
        <rFont val="Arial"/>
        <family val="2"/>
      </rPr>
      <t>(без электрики)</t>
    </r>
  </si>
  <si>
    <r>
      <t xml:space="preserve">Cayenne 4x4                                                                                           Volkswagen Touareg 4x4    </t>
    </r>
    <r>
      <rPr>
        <sz val="12"/>
        <color indexed="10"/>
        <rFont val="Arial"/>
        <family val="2"/>
      </rPr>
      <t>(без электрики)</t>
    </r>
  </si>
  <si>
    <r>
      <t xml:space="preserve">Kangoo II minivan (в России с 2010) </t>
    </r>
    <r>
      <rPr>
        <sz val="12"/>
        <color indexed="10"/>
        <rFont val="Arial"/>
        <family val="2"/>
      </rPr>
      <t>(без электрики)</t>
    </r>
  </si>
  <si>
    <r>
      <t xml:space="preserve">Superb II sedan                                                                    Superb II wagon </t>
    </r>
    <r>
      <rPr>
        <sz val="12"/>
        <color indexed="10"/>
        <rFont val="Arial"/>
        <family val="2"/>
      </rPr>
      <t>(без электрики)</t>
    </r>
  </si>
  <si>
    <r>
      <t xml:space="preserve">Yeti 4x4    </t>
    </r>
    <r>
      <rPr>
        <sz val="12"/>
        <color indexed="10"/>
        <rFont val="Arial"/>
        <family val="2"/>
      </rPr>
      <t>(без электрики)</t>
    </r>
  </si>
  <si>
    <r>
      <t xml:space="preserve">Jimny 4x4    </t>
    </r>
    <r>
      <rPr>
        <sz val="12"/>
        <color indexed="10"/>
        <rFont val="Arial"/>
        <family val="2"/>
      </rPr>
      <t>(без электрики)</t>
    </r>
  </si>
  <si>
    <r>
      <t xml:space="preserve">C-Crosser  </t>
    </r>
    <r>
      <rPr>
        <sz val="12"/>
        <color indexed="10"/>
        <rFont val="Arial"/>
        <family val="2"/>
      </rPr>
      <t>(без электрики)</t>
    </r>
  </si>
  <si>
    <r>
      <t xml:space="preserve">Touareg 4x4                                                                                   Porsche Cayenne 4x4      </t>
    </r>
    <r>
      <rPr>
        <sz val="12"/>
        <color indexed="10"/>
        <rFont val="Arial"/>
        <family val="2"/>
      </rPr>
      <t>(без электрики)</t>
    </r>
  </si>
  <si>
    <r>
      <t xml:space="preserve">Passat Vl sedan  </t>
    </r>
    <r>
      <rPr>
        <sz val="12"/>
        <color indexed="10"/>
        <rFont val="Arial"/>
        <family val="2"/>
      </rPr>
      <t>(без электрики)</t>
    </r>
  </si>
  <si>
    <r>
      <t xml:space="preserve">Touran minivan  </t>
    </r>
    <r>
      <rPr>
        <sz val="12"/>
        <color indexed="10"/>
        <rFont val="Arial"/>
        <family val="2"/>
      </rPr>
      <t>(без электрики)</t>
    </r>
  </si>
  <si>
    <r>
      <t xml:space="preserve">Crafter minivan, van                                                                                                     Mercedes Sprinter II minibus, van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</si>
  <si>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XC 90 wagon   </t>
    </r>
    <r>
      <rPr>
        <sz val="12"/>
        <color indexed="10"/>
        <rFont val="Arial"/>
        <family val="2"/>
      </rPr>
      <t>(без электрики)</t>
    </r>
  </si>
  <si>
    <t>027-401</t>
  </si>
  <si>
    <t>1650/75</t>
  </si>
  <si>
    <t>AK6</t>
  </si>
  <si>
    <t>020-000</t>
  </si>
  <si>
    <t>Road Partner 4x4 ( Tagaz ) SUV</t>
  </si>
  <si>
    <t xml:space="preserve">1300/75 </t>
  </si>
  <si>
    <t>БАФ-0178</t>
  </si>
  <si>
    <t>Розетка к ТСУ EDV 7P с электрожгутом 1,9 м в коробке (улучшенная)</t>
  </si>
  <si>
    <t>Fluence</t>
  </si>
  <si>
    <t>0876</t>
  </si>
  <si>
    <t>10/2008-
6/05-9/07
2004-2011</t>
  </si>
  <si>
    <t>2007-2011
2012- двиг 1.8л</t>
  </si>
  <si>
    <t>041-248</t>
  </si>
  <si>
    <t>E-set Audi Q7</t>
  </si>
  <si>
    <t>022-007</t>
  </si>
  <si>
    <t>Smart-Connect CC 7 контактный (Испания)</t>
  </si>
  <si>
    <r>
      <t xml:space="preserve">Patrol </t>
    </r>
    <r>
      <rPr>
        <sz val="12"/>
        <color indexed="10"/>
        <rFont val="Arial"/>
        <family val="2"/>
      </rPr>
      <t>(без электрики)</t>
    </r>
  </si>
  <si>
    <t>1000/65</t>
  </si>
  <si>
    <t>2004-
2004-2005</t>
  </si>
  <si>
    <t>2004-2005
2004-</t>
  </si>
  <si>
    <t>2006-2012</t>
  </si>
  <si>
    <t>Rio II HB</t>
  </si>
  <si>
    <r>
      <t xml:space="preserve">Transporter T-4 minibus, van </t>
    </r>
    <r>
      <rPr>
        <sz val="12"/>
        <color indexed="10"/>
        <rFont val="Arial"/>
        <family val="2"/>
      </rPr>
      <t>(балка 900мм, без электрики)</t>
    </r>
  </si>
  <si>
    <t>Juke (2WD)</t>
  </si>
  <si>
    <t xml:space="preserve">Transporter T-4 minibus, van </t>
  </si>
  <si>
    <t>0831</t>
  </si>
  <si>
    <t xml:space="preserve">GX 460
Land Cruiser Prado (150)  4x4 </t>
  </si>
  <si>
    <t>2008/3-2012</t>
  </si>
  <si>
    <t>Soul MPV</t>
  </si>
  <si>
    <t>1981-2012</t>
  </si>
  <si>
    <t>Range Rover Vogue</t>
  </si>
  <si>
    <t xml:space="preserve">2007-2011
2006-2011  </t>
  </si>
  <si>
    <t>2010/1-</t>
  </si>
  <si>
    <t>Sonata sedan</t>
  </si>
  <si>
    <t>Aveo sedan, ZAZ Vida</t>
  </si>
  <si>
    <t xml:space="preserve">Aveo HB, ZAZ Vida                                                                                                                          </t>
  </si>
  <si>
    <t>2006-2011</t>
  </si>
  <si>
    <t>2000/6-2005                                                                                                                                                                                                                              2006-2011</t>
  </si>
  <si>
    <t>2011/1-</t>
  </si>
  <si>
    <t>1180/75</t>
  </si>
  <si>
    <t xml:space="preserve">Bonus sedan </t>
  </si>
  <si>
    <t>2200/100</t>
  </si>
  <si>
    <t>Santa Fe</t>
  </si>
  <si>
    <t>7807</t>
  </si>
  <si>
    <t>022-007 для Peugeot 308</t>
  </si>
  <si>
    <t>022-007 необходим с 2007-</t>
  </si>
  <si>
    <t>2007-2012</t>
  </si>
  <si>
    <t>2006- 2011                     2007- 2011</t>
  </si>
  <si>
    <t>2010/1 -</t>
  </si>
  <si>
    <r>
      <t xml:space="preserve">Cruze HB </t>
    </r>
    <r>
      <rPr>
        <sz val="12"/>
        <color indexed="10"/>
        <rFont val="Arial"/>
        <family val="2"/>
      </rPr>
      <t>(без электрики)</t>
    </r>
  </si>
  <si>
    <t>8138</t>
  </si>
  <si>
    <r>
      <t xml:space="preserve">Aveo sedan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</si>
  <si>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Zafira C tourer </t>
    </r>
    <r>
      <rPr>
        <sz val="12"/>
        <color indexed="10"/>
        <rFont val="Arial"/>
        <family val="2"/>
      </rPr>
      <t>(без электрики)</t>
    </r>
  </si>
  <si>
    <t>8877</t>
  </si>
  <si>
    <t>Chance HB, ZAZ Chance HB</t>
  </si>
  <si>
    <t>0869</t>
  </si>
  <si>
    <t>2011/06-</t>
  </si>
  <si>
    <t>Explorer</t>
  </si>
  <si>
    <t>8160</t>
  </si>
  <si>
    <t>Pajero IV 4x4 (с мая 2012)</t>
  </si>
  <si>
    <t xml:space="preserve"> 2012/1-...</t>
  </si>
  <si>
    <t>2011/03-</t>
  </si>
  <si>
    <t>8808</t>
  </si>
  <si>
    <t>8829</t>
  </si>
  <si>
    <t>1700/75</t>
  </si>
  <si>
    <t>8135</t>
  </si>
  <si>
    <t>2008/1-</t>
  </si>
  <si>
    <t>8879</t>
  </si>
  <si>
    <t>8878</t>
  </si>
  <si>
    <t>1800/100</t>
  </si>
  <si>
    <t>Sedici 4x4                                                                                                                          Suzuki SX 4 APV</t>
  </si>
  <si>
    <t>2006-                                                                                                                                                                                  2006-</t>
  </si>
  <si>
    <t>8837</t>
  </si>
  <si>
    <t>Elantra IV sedan</t>
  </si>
  <si>
    <t xml:space="preserve">Bonus/Chery Veri HB </t>
  </si>
  <si>
    <r>
      <t xml:space="preserve">M11 HB </t>
    </r>
    <r>
      <rPr>
        <sz val="12"/>
        <color indexed="10"/>
        <rFont val="Arial"/>
        <family val="2"/>
      </rPr>
      <t>(без электрики)</t>
    </r>
  </si>
  <si>
    <t>8834</t>
  </si>
  <si>
    <t>8876</t>
  </si>
  <si>
    <t>2009-2012</t>
  </si>
  <si>
    <t>2000-</t>
  </si>
  <si>
    <t>8880</t>
  </si>
  <si>
    <t>2007-11.2012</t>
  </si>
  <si>
    <r>
      <t xml:space="preserve">C4 HB 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</si>
  <si>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H1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</si>
  <si>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Aveo HB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</si>
  <si>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MK cross </t>
    </r>
    <r>
      <rPr>
        <sz val="12"/>
        <color indexed="10"/>
        <rFont val="Arial"/>
        <family val="2"/>
        <charset val="204"/>
      </rPr>
      <t>(без электрики)</t>
    </r>
  </si>
  <si>
    <t>8820</t>
  </si>
  <si>
    <t>8854</t>
  </si>
  <si>
    <t>1100/40</t>
  </si>
  <si>
    <t>8185</t>
  </si>
  <si>
    <t>8882</t>
  </si>
  <si>
    <t>AK41</t>
  </si>
  <si>
    <t>Bosal Power*</t>
  </si>
  <si>
    <t>2013-</t>
  </si>
  <si>
    <t>8881</t>
  </si>
  <si>
    <t>8845</t>
  </si>
  <si>
    <t>2007/3-2013</t>
  </si>
  <si>
    <t>2003/6-2012</t>
  </si>
  <si>
    <t>2004/4-2012</t>
  </si>
  <si>
    <t>2004-2012</t>
  </si>
  <si>
    <t>2007-2010</t>
  </si>
  <si>
    <t>2003/4-2011</t>
  </si>
  <si>
    <t>1998-2011                                                                                                                                                                                                                   1998-2001/4                                                                                                                                                                                                                             1998-2001/4</t>
  </si>
  <si>
    <t>2008-2013</t>
  </si>
  <si>
    <t>2008-2012</t>
  </si>
  <si>
    <t>030-238</t>
  </si>
  <si>
    <t>E-set Opel/Chevrolet/Saab</t>
  </si>
  <si>
    <t>023-654</t>
  </si>
  <si>
    <t>Адаптер с 7-ми конт. розетки на 13-ти конт. вилку DIN</t>
  </si>
  <si>
    <t>024-374</t>
  </si>
  <si>
    <t>8883</t>
  </si>
  <si>
    <t>8884</t>
  </si>
  <si>
    <t>8186</t>
  </si>
  <si>
    <t>022-007, 030-238</t>
  </si>
  <si>
    <t xml:space="preserve">Lada - Kalina 1119 HB                                                                        Lada - Kalina 2 2192 HB                                                      </t>
  </si>
  <si>
    <t>8181</t>
  </si>
  <si>
    <t>8826</t>
  </si>
  <si>
    <t xml:space="preserve">2002 - </t>
  </si>
  <si>
    <t>8885</t>
  </si>
  <si>
    <t>8220</t>
  </si>
  <si>
    <t>10/2012-</t>
  </si>
  <si>
    <t>8814</t>
  </si>
  <si>
    <t>1996-2011                                                                                                                                                                                                        2004/6-2012                                                                                                                                                                                                                     1998-2012</t>
  </si>
  <si>
    <t>8886</t>
  </si>
  <si>
    <t>FAW</t>
  </si>
  <si>
    <t>8187</t>
  </si>
  <si>
    <t>8491</t>
  </si>
  <si>
    <t xml:space="preserve">1200/75
</t>
  </si>
  <si>
    <t>2001-2008</t>
  </si>
  <si>
    <t>2009-2013</t>
  </si>
  <si>
    <t>2006/11-2013</t>
  </si>
  <si>
    <t>2007/10-2012</t>
  </si>
  <si>
    <r>
      <t>Uaz - 3159, 3160, 3162, 3163 Patriot 4x4</t>
    </r>
    <r>
      <rPr>
        <sz val="12"/>
        <color rgb="FFFF0000"/>
        <rFont val="Arial"/>
        <family val="2"/>
        <charset val="204"/>
      </rPr>
      <t xml:space="preserve"> (без электрики)</t>
    </r>
  </si>
  <si>
    <r>
      <t>Uaz-3159, 3160, 3962, Hunter</t>
    </r>
    <r>
      <rPr>
        <sz val="12"/>
        <color rgb="FFFF0000"/>
        <rFont val="Arial"/>
        <family val="2"/>
        <charset val="204"/>
      </rPr>
      <t xml:space="preserve"> (без электрики)</t>
    </r>
  </si>
  <si>
    <t>2006-2009</t>
  </si>
  <si>
    <t>Rio HB</t>
  </si>
  <si>
    <r>
      <t xml:space="preserve">LADA Priora Sedan, HB </t>
    </r>
    <r>
      <rPr>
        <sz val="12"/>
        <color rgb="FFFF0000"/>
        <rFont val="Arial"/>
        <family val="2"/>
        <charset val="204"/>
      </rPr>
      <t>(без электрики)</t>
    </r>
  </si>
  <si>
    <t>8846</t>
  </si>
  <si>
    <t>8828</t>
  </si>
  <si>
    <t>8173</t>
  </si>
  <si>
    <t>028-031</t>
  </si>
  <si>
    <t>028-041</t>
  </si>
  <si>
    <t>029-741</t>
  </si>
  <si>
    <t xml:space="preserve">2006 -                          2002- </t>
  </si>
  <si>
    <t>033-164</t>
  </si>
  <si>
    <t>1700/100</t>
  </si>
  <si>
    <t>034-141</t>
  </si>
  <si>
    <t>3500/150</t>
  </si>
  <si>
    <t>034-143</t>
  </si>
  <si>
    <t>034-962</t>
  </si>
  <si>
    <t>3000/150</t>
  </si>
  <si>
    <t>034-991</t>
  </si>
  <si>
    <t>2300/92</t>
  </si>
  <si>
    <t>036-251</t>
  </si>
  <si>
    <t>037-051</t>
  </si>
  <si>
    <t>037-171</t>
  </si>
  <si>
    <t>037-181</t>
  </si>
  <si>
    <t>037-351</t>
  </si>
  <si>
    <t xml:space="preserve">2011 -                          2007- </t>
  </si>
  <si>
    <t>2665/110</t>
  </si>
  <si>
    <r>
      <t xml:space="preserve">Kyron II 4x4 </t>
    </r>
    <r>
      <rPr>
        <sz val="12"/>
        <color rgb="FFFF0000"/>
        <rFont val="Arial"/>
        <family val="2"/>
        <charset val="204"/>
      </rPr>
      <t>(без электрики)</t>
    </r>
  </si>
  <si>
    <t>037-981</t>
  </si>
  <si>
    <t>038-041</t>
  </si>
  <si>
    <t>2012-               2012-             2013-                  2014-</t>
  </si>
  <si>
    <t>2000/80</t>
  </si>
  <si>
    <t>038-761</t>
  </si>
  <si>
    <t>1800/75</t>
  </si>
  <si>
    <t>038-861</t>
  </si>
  <si>
    <t>038-961</t>
  </si>
  <si>
    <r>
      <t xml:space="preserve">Kuga 4x4 </t>
    </r>
    <r>
      <rPr>
        <sz val="12"/>
        <color rgb="FFFF0000"/>
        <rFont val="Arial"/>
        <family val="2"/>
        <charset val="204"/>
      </rPr>
      <t>(без электрики)</t>
    </r>
  </si>
  <si>
    <t>2100/100</t>
  </si>
  <si>
    <t>044-323</t>
  </si>
  <si>
    <t>2300/130</t>
  </si>
  <si>
    <t>044-351</t>
  </si>
  <si>
    <t>3300/135</t>
  </si>
  <si>
    <t>044-421</t>
  </si>
  <si>
    <t>1600/60</t>
  </si>
  <si>
    <t>044-684</t>
  </si>
  <si>
    <t>2008-2011</t>
  </si>
  <si>
    <t>049-683</t>
  </si>
  <si>
    <r>
      <t>MERCEDES GLK APV</t>
    </r>
    <r>
      <rPr>
        <sz val="12"/>
        <color rgb="FFFF0000"/>
        <rFont val="Arial"/>
        <family val="2"/>
        <charset val="204"/>
      </rPr>
      <t xml:space="preserve">   (без электрики)</t>
    </r>
  </si>
  <si>
    <t>2100/80</t>
  </si>
  <si>
    <t>049-803</t>
  </si>
  <si>
    <t>050-043</t>
  </si>
  <si>
    <t>2635/120</t>
  </si>
  <si>
    <t>2980/100</t>
  </si>
  <si>
    <t>050-523</t>
  </si>
  <si>
    <t>051-053</t>
  </si>
  <si>
    <t>2013-           2003/6-2012</t>
  </si>
  <si>
    <t>050-323</t>
  </si>
  <si>
    <t>2002/8-2008   2002/8-2012</t>
  </si>
  <si>
    <t>2006-2013/06</t>
  </si>
  <si>
    <t>8867</t>
  </si>
  <si>
    <t>2014-</t>
  </si>
  <si>
    <t>CHANGAN</t>
  </si>
  <si>
    <t>8812</t>
  </si>
  <si>
    <t>2002/3-2009</t>
  </si>
  <si>
    <t>1600/120</t>
  </si>
  <si>
    <t>1250/75</t>
  </si>
  <si>
    <t>HAIMA</t>
  </si>
  <si>
    <t>Uaz - Gargo / Patriot Pick-up</t>
  </si>
  <si>
    <t xml:space="preserve">2010-2014 2010- </t>
  </si>
  <si>
    <t>2010-2014 2010-</t>
  </si>
  <si>
    <t>2010-          2010-2014</t>
  </si>
  <si>
    <t>Hover 3 4x4                                                 Hover 5 4x4</t>
  </si>
  <si>
    <t>2009-                   2011-</t>
  </si>
  <si>
    <t>2007-2014</t>
  </si>
  <si>
    <t>Qashgai, Qashqai+2 minivan</t>
  </si>
  <si>
    <t>Megane  III HB                                            Scenic 2,Grand Scenic 2                           Sceniс 3</t>
  </si>
  <si>
    <t>2008/12-       2003-2009     2009/06-</t>
  </si>
  <si>
    <t xml:space="preserve">Колпачок на шар ТСУ хромированный </t>
  </si>
  <si>
    <t>2007-             2013-</t>
  </si>
  <si>
    <t>2004/6-2012                 2005-2012  2013-</t>
  </si>
  <si>
    <t>2000/10-</t>
  </si>
  <si>
    <t>8212</t>
  </si>
  <si>
    <t>Lada - Kalina 1118 sedan
Lada - Kalina 1117 wagon  
Lada - Granta                                                                         Lada - Granta Liftback                                                             Lada – Kalina 2 2194 wagon</t>
  </si>
  <si>
    <t>2005-             2007- 
2012-         2014-       2013-</t>
  </si>
  <si>
    <t>2006-2014                                                                                                                                                                                                                                 2006-2008</t>
  </si>
  <si>
    <t>2009/02-2014</t>
  </si>
  <si>
    <t xml:space="preserve">2006-2011                                                                                                                                                                                                                           2000/6-2005 </t>
  </si>
  <si>
    <t>044-321</t>
  </si>
  <si>
    <t>044-821</t>
  </si>
  <si>
    <r>
      <t xml:space="preserve">Santa Fe </t>
    </r>
    <r>
      <rPr>
        <sz val="12"/>
        <color rgb="FFFF0000"/>
        <rFont val="Arial"/>
        <family val="2"/>
        <charset val="204"/>
      </rPr>
      <t>(без электрики)</t>
    </r>
  </si>
  <si>
    <t>2700/110</t>
  </si>
  <si>
    <t>048-343</t>
  </si>
  <si>
    <t>AK40/41</t>
  </si>
  <si>
    <t>2339/90</t>
  </si>
  <si>
    <r>
      <t xml:space="preserve">Sportage 4x4 </t>
    </r>
    <r>
      <rPr>
        <sz val="12"/>
        <color rgb="FFFF0000"/>
        <rFont val="Arial"/>
        <family val="2"/>
        <charset val="204"/>
      </rPr>
      <t>(без электрики)</t>
    </r>
  </si>
  <si>
    <t>048-983</t>
  </si>
  <si>
    <t>AK 40/41</t>
  </si>
  <si>
    <t>2000/141</t>
  </si>
  <si>
    <r>
      <t xml:space="preserve">C-Crosser </t>
    </r>
    <r>
      <rPr>
        <sz val="12"/>
        <color indexed="10"/>
        <rFont val="Arial"/>
        <family val="2"/>
      </rPr>
      <t>(без электрики)</t>
    </r>
  </si>
  <si>
    <t>049-713</t>
  </si>
  <si>
    <t>044-191</t>
  </si>
  <si>
    <r>
      <t xml:space="preserve">X-5 4x4 (E70) </t>
    </r>
    <r>
      <rPr>
        <sz val="12"/>
        <color indexed="10"/>
        <rFont val="Arial"/>
        <family val="2"/>
      </rPr>
      <t>(без электрики)</t>
    </r>
  </si>
  <si>
    <t>050-473</t>
  </si>
  <si>
    <t>050-513</t>
  </si>
  <si>
    <r>
      <t xml:space="preserve">X-3 4x4 (F25) </t>
    </r>
    <r>
      <rPr>
        <sz val="12"/>
        <color indexed="10"/>
        <rFont val="Arial"/>
        <family val="2"/>
      </rPr>
      <t>(без электрики)</t>
    </r>
  </si>
  <si>
    <t>2400/100</t>
  </si>
  <si>
    <r>
      <t xml:space="preserve">M-Class (W164, W166) 4x4 </t>
    </r>
    <r>
      <rPr>
        <sz val="12"/>
        <color indexed="10"/>
        <rFont val="Arial"/>
        <family val="2"/>
      </rPr>
      <t>(без электрики)</t>
    </r>
  </si>
  <si>
    <r>
      <t xml:space="preserve">M-Class (W164) 4x4 </t>
    </r>
    <r>
      <rPr>
        <sz val="12"/>
        <color indexed="10"/>
        <rFont val="Arial"/>
        <family val="2"/>
      </rPr>
      <t>(без электрики)</t>
    </r>
  </si>
  <si>
    <t>050-533</t>
  </si>
  <si>
    <t>050-583</t>
  </si>
  <si>
    <t>051-273</t>
  </si>
  <si>
    <r>
      <rPr>
        <sz val="12"/>
        <rFont val="Arial"/>
        <family val="2"/>
        <charset val="204"/>
      </rPr>
      <t xml:space="preserve">Sorento 4x4 </t>
    </r>
    <r>
      <rPr>
        <sz val="12"/>
        <color rgb="FFFF0000"/>
        <rFont val="Arial"/>
        <family val="2"/>
        <charset val="204"/>
      </rPr>
      <t>(без электрики)</t>
    </r>
  </si>
  <si>
    <t>010-178</t>
  </si>
  <si>
    <t>022-004</t>
  </si>
  <si>
    <t>Розетка к ТСУ 7P (с эл. жгутом 1,9м) Голландия</t>
  </si>
  <si>
    <t>026-314</t>
  </si>
  <si>
    <t>Розетка к ТСУ 7P (без эл. жгута) металлическая (аллюминий)</t>
  </si>
  <si>
    <t>029-441</t>
  </si>
  <si>
    <r>
      <t xml:space="preserve"> IX35 4х4 </t>
    </r>
    <r>
      <rPr>
        <sz val="12"/>
        <color rgb="FFFF0000"/>
        <rFont val="Arial"/>
        <family val="2"/>
        <charset val="204"/>
      </rPr>
      <t>(без электрики)</t>
    </r>
  </si>
  <si>
    <t>038-841</t>
  </si>
  <si>
    <t>035-791</t>
  </si>
  <si>
    <t xml:space="preserve">2012-                  </t>
  </si>
  <si>
    <t>038-211</t>
  </si>
  <si>
    <t>038-991</t>
  </si>
  <si>
    <r>
      <t xml:space="preserve">Santa Fe       </t>
    </r>
    <r>
      <rPr>
        <sz val="12"/>
        <color rgb="FFFF0000"/>
        <rFont val="Arial"/>
        <family val="2"/>
        <charset val="204"/>
      </rPr>
      <t xml:space="preserve">(без электрики)                         </t>
    </r>
  </si>
  <si>
    <t>040-221</t>
  </si>
  <si>
    <t>040-231</t>
  </si>
  <si>
    <t>040-273</t>
  </si>
  <si>
    <t>042-631</t>
  </si>
  <si>
    <t>043-033</t>
  </si>
  <si>
    <t>2100/85</t>
  </si>
  <si>
    <t>043-252</t>
  </si>
  <si>
    <t>JAC</t>
  </si>
  <si>
    <t>Duster</t>
  </si>
  <si>
    <t>2007-2014       2014-</t>
  </si>
  <si>
    <t>Розетка к ТСУ 7P (с эл. жгутом 2,0м) с функцией отключения противотуманного фонаря на а/м Бельгия</t>
  </si>
  <si>
    <t xml:space="preserve"> 2005-2014                                                                                                                                                                                                                            2005/6-2014       </t>
  </si>
  <si>
    <t>2008-2014</t>
  </si>
  <si>
    <t>Highlander
RX 300 4x4</t>
  </si>
  <si>
    <t xml:space="preserve">Highlander
RX 300 4x4, RX 330 4x4, RX 350 4x4 </t>
  </si>
  <si>
    <t>Hilux double cab (с отбойным брусом)</t>
  </si>
  <si>
    <t>Land Cruiser Prado J150  4x4                                                                  Lexus GX 460 4x4</t>
  </si>
  <si>
    <t xml:space="preserve">2002-                          2006- </t>
  </si>
  <si>
    <t xml:space="preserve">2007-                          2011- </t>
  </si>
  <si>
    <t>Jetta sedan</t>
  </si>
  <si>
    <r>
      <t xml:space="preserve">Golf Vl HB                                                                        Golf Vl Plus HB   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</si>
  <si>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Golf V variant,                                         Golf VI variant  </t>
    </r>
    <r>
      <rPr>
        <sz val="12"/>
        <color indexed="10"/>
        <rFont val="Arial"/>
        <family val="2"/>
      </rPr>
      <t>(без электрики)</t>
    </r>
  </si>
  <si>
    <t>2006-1/2011</t>
  </si>
  <si>
    <r>
      <t xml:space="preserve">X-5 4x4 (E70, F15) </t>
    </r>
    <r>
      <rPr>
        <sz val="12"/>
        <color indexed="10"/>
        <rFont val="Arial"/>
        <family val="2"/>
      </rPr>
      <t>(без электрики)</t>
    </r>
  </si>
  <si>
    <t>2007-2013     2013-</t>
  </si>
  <si>
    <r>
      <t xml:space="preserve">Q7                                                                                              VW Touareg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</si>
  <si>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Q3                                                                                         VW Tiguan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</si>
  <si>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A3 HB 3 Doors / HB 5 Doors                                                                           SEAT Leon HB                                                               SKODA Octavia III HB                                                                         VOLKSWAGEN Golf VII HB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</si>
  <si>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X1 </t>
    </r>
    <r>
      <rPr>
        <sz val="12"/>
        <color indexed="10"/>
        <rFont val="Arial"/>
        <family val="2"/>
      </rPr>
      <t>(без электрики)</t>
    </r>
  </si>
  <si>
    <t>2007-2013</t>
  </si>
  <si>
    <t>2013-                  2012-</t>
  </si>
  <si>
    <t>Orlando</t>
  </si>
  <si>
    <t>Fora - (Vortex Estina) sedan</t>
  </si>
  <si>
    <t xml:space="preserve">Jumper III                                                 Fiat Ducato IV, Peugeot Boxer III </t>
  </si>
  <si>
    <t>C4 HB I                                             Peugeot 308 HB, 09/07-08/08, 10/2008-
Peugeot 307 HB, 01-5/05, 6/05-9/07 (series II)</t>
  </si>
  <si>
    <t>2004-2011
2007-          2001-2007</t>
  </si>
  <si>
    <r>
      <rPr>
        <b/>
        <sz val="12"/>
        <rFont val="Arial"/>
        <family val="2"/>
        <charset val="204"/>
      </rPr>
      <t xml:space="preserve">Gentra   </t>
    </r>
    <r>
      <rPr>
        <sz val="12"/>
        <rFont val="Arial"/>
        <family val="2"/>
      </rPr>
      <t xml:space="preserve">                                             Nubira sedan                                  Chevrolet Lacetti sedan </t>
    </r>
  </si>
  <si>
    <t>Ducato IV                                          Peugeot Boxer III, Citroen Jumper III</t>
  </si>
  <si>
    <t>Focus III sedan</t>
  </si>
  <si>
    <r>
      <t xml:space="preserve">Transit Chassis Cab </t>
    </r>
    <r>
      <rPr>
        <sz val="12"/>
        <color indexed="10"/>
        <rFont val="Arial"/>
        <family val="2"/>
      </rPr>
      <t>(без электрики)</t>
    </r>
  </si>
  <si>
    <t>Focus III SW</t>
  </si>
  <si>
    <t>Focus II sedan</t>
  </si>
  <si>
    <r>
      <t xml:space="preserve">i30 HB                                                     KIA Ceed HB </t>
    </r>
    <r>
      <rPr>
        <sz val="12"/>
        <color indexed="10"/>
        <rFont val="Arial"/>
        <family val="2"/>
        <charset val="204"/>
      </rPr>
      <t xml:space="preserve">(без электрики)                    </t>
    </r>
  </si>
  <si>
    <t xml:space="preserve"> IX55 4х4</t>
  </si>
  <si>
    <t xml:space="preserve">KJ Tager 4x4 ( Tagaz ) </t>
  </si>
  <si>
    <r>
      <t xml:space="preserve">FX 37/50  </t>
    </r>
    <r>
      <rPr>
        <sz val="12"/>
        <color indexed="10"/>
        <rFont val="Arial"/>
        <family val="2"/>
      </rPr>
      <t>(без электрики)</t>
    </r>
  </si>
  <si>
    <t>Iran Khodro</t>
  </si>
  <si>
    <t>Samand sedan</t>
  </si>
  <si>
    <t>2006-2011              2006-</t>
  </si>
  <si>
    <r>
      <t xml:space="preserve">Cee'd Sporty Wagon </t>
    </r>
    <r>
      <rPr>
        <sz val="12"/>
        <color rgb="FFFF0000"/>
        <rFont val="Arial"/>
        <family val="2"/>
        <charset val="204"/>
      </rPr>
      <t xml:space="preserve"> (без электрики) </t>
    </r>
    <r>
      <rPr>
        <sz val="12"/>
        <rFont val="Arial"/>
        <family val="2"/>
      </rPr>
      <t xml:space="preserve">                      HYUNDAI i30 Crosswagon</t>
    </r>
  </si>
  <si>
    <r>
      <t xml:space="preserve">Cee'd HB </t>
    </r>
    <r>
      <rPr>
        <sz val="12"/>
        <color indexed="10"/>
        <rFont val="Arial"/>
        <family val="2"/>
        <charset val="204"/>
      </rPr>
      <t xml:space="preserve">(без электрики)                    </t>
    </r>
    <r>
      <rPr>
        <sz val="12"/>
        <rFont val="Arial"/>
        <family val="2"/>
        <charset val="204"/>
      </rPr>
      <t>Hyundai i30 HB</t>
    </r>
  </si>
  <si>
    <t xml:space="preserve">Cee'd HB                                                                                                            Hyundai i30 HB </t>
  </si>
  <si>
    <t>Spectra sedan                                                                         Sephia II HB                                                                                                       Shuma sedan</t>
  </si>
  <si>
    <t>Ceed Sporty Wagon</t>
  </si>
  <si>
    <t>Sportage GRAND 4x4</t>
  </si>
  <si>
    <r>
      <t xml:space="preserve">Freelander II 4x4  </t>
    </r>
    <r>
      <rPr>
        <sz val="12"/>
        <color rgb="FFFF0000"/>
        <rFont val="Arial"/>
        <family val="2"/>
        <charset val="204"/>
      </rPr>
      <t>(без электрики)</t>
    </r>
  </si>
  <si>
    <t xml:space="preserve">GX 460 4x4
Land Cruiser Prado (150) 4x4  </t>
  </si>
  <si>
    <t>GX 460                                                                    Toyota Land Cruiser Prado (150) 4x4</t>
  </si>
  <si>
    <t xml:space="preserve">RX 300/RX330 </t>
  </si>
  <si>
    <t xml:space="preserve"> 2003-2007                                                                                                                                                                                                                               1998/3-2008</t>
  </si>
  <si>
    <t>Breez sedan</t>
  </si>
  <si>
    <t>Breez (2008 - ...)</t>
  </si>
  <si>
    <t xml:space="preserve">6 HB, sedan  </t>
  </si>
  <si>
    <r>
      <t xml:space="preserve">CX-7 4x4 </t>
    </r>
    <r>
      <rPr>
        <sz val="12"/>
        <color indexed="10"/>
        <rFont val="Arial"/>
        <family val="2"/>
      </rPr>
      <t>(без электрики)</t>
    </r>
  </si>
  <si>
    <r>
      <t xml:space="preserve">CX-9 4x4 </t>
    </r>
    <r>
      <rPr>
        <sz val="12"/>
        <color indexed="10"/>
        <rFont val="Arial"/>
        <family val="2"/>
      </rPr>
      <t>(без электрики)</t>
    </r>
  </si>
  <si>
    <r>
      <t xml:space="preserve">6 HB, sedan  </t>
    </r>
    <r>
      <rPr>
        <sz val="12"/>
        <color indexed="10"/>
        <rFont val="Arial"/>
        <family val="2"/>
      </rPr>
      <t>(без электрики)</t>
    </r>
  </si>
  <si>
    <r>
      <t>3 sedan</t>
    </r>
    <r>
      <rPr>
        <sz val="12"/>
        <color indexed="10"/>
        <rFont val="Arial"/>
        <family val="2"/>
      </rPr>
      <t xml:space="preserve"> (без электрики)</t>
    </r>
  </si>
  <si>
    <r>
      <t>CX-5</t>
    </r>
    <r>
      <rPr>
        <sz val="12"/>
        <color indexed="10"/>
        <rFont val="Arial"/>
        <family val="2"/>
      </rPr>
      <t xml:space="preserve"> (без электрики)</t>
    </r>
  </si>
  <si>
    <r>
      <t xml:space="preserve">6 HB / Sedan / Wagon  </t>
    </r>
    <r>
      <rPr>
        <sz val="12"/>
        <color rgb="FFFF0000"/>
        <rFont val="Arial"/>
        <family val="2"/>
        <charset val="204"/>
      </rPr>
      <t>(без электрики)</t>
    </r>
  </si>
  <si>
    <t xml:space="preserve">L200 </t>
  </si>
  <si>
    <t>ASX</t>
  </si>
  <si>
    <r>
      <t xml:space="preserve">Outlander </t>
    </r>
    <r>
      <rPr>
        <sz val="12"/>
        <color indexed="10"/>
        <rFont val="Arial"/>
        <family val="2"/>
      </rPr>
      <t>(без электрики)</t>
    </r>
  </si>
  <si>
    <r>
      <t xml:space="preserve">Lancer Sedan (двигатель1,6L) </t>
    </r>
    <r>
      <rPr>
        <sz val="12"/>
        <color indexed="10"/>
        <rFont val="Arial"/>
        <family val="2"/>
      </rPr>
      <t>(без электрики)</t>
    </r>
  </si>
  <si>
    <t xml:space="preserve"> 2007-</t>
  </si>
  <si>
    <r>
      <t xml:space="preserve">Pajero IV  APV 3/5 doors  </t>
    </r>
    <r>
      <rPr>
        <sz val="12"/>
        <color rgb="FFFF0000"/>
        <rFont val="Arial"/>
        <family val="2"/>
        <charset val="204"/>
      </rPr>
      <t>(без электрики)</t>
    </r>
  </si>
  <si>
    <t>X-Trail 4x4 (T31)</t>
  </si>
  <si>
    <t>X-Trail 4x4 (T30)</t>
  </si>
  <si>
    <r>
      <t xml:space="preserve">Astra H </t>
    </r>
    <r>
      <rPr>
        <b/>
        <sz val="12"/>
        <color rgb="FFFF0000"/>
        <rFont val="Arial"/>
        <family val="2"/>
        <charset val="204"/>
      </rPr>
      <t>(Family)</t>
    </r>
    <r>
      <rPr>
        <sz val="12"/>
        <rFont val="Arial"/>
        <family val="2"/>
      </rPr>
      <t xml:space="preserve"> Caravan </t>
    </r>
    <r>
      <rPr>
        <sz val="12"/>
        <color indexed="10"/>
        <rFont val="Arial"/>
        <family val="2"/>
      </rPr>
      <t>(без электрики)</t>
    </r>
  </si>
  <si>
    <r>
      <t xml:space="preserve">Mokka </t>
    </r>
    <r>
      <rPr>
        <sz val="12"/>
        <color rgb="FFFF0000"/>
        <rFont val="Arial"/>
        <family val="2"/>
        <charset val="204"/>
      </rPr>
      <t xml:space="preserve">(без электрики)                                             </t>
    </r>
    <r>
      <rPr>
        <sz val="12"/>
        <rFont val="Arial"/>
        <family val="2"/>
        <charset val="204"/>
      </rPr>
      <t>Chevrolet Trax</t>
    </r>
  </si>
  <si>
    <r>
      <t xml:space="preserve">Astra J Sport Tourer </t>
    </r>
    <r>
      <rPr>
        <sz val="12"/>
        <color indexed="10"/>
        <rFont val="Arial"/>
        <family val="2"/>
      </rPr>
      <t>(без электрики)</t>
    </r>
  </si>
  <si>
    <t>2010 -</t>
  </si>
  <si>
    <r>
      <t xml:space="preserve">Meriva B </t>
    </r>
    <r>
      <rPr>
        <sz val="12"/>
        <color indexed="10"/>
        <rFont val="Arial"/>
        <family val="2"/>
      </rPr>
      <t>(без электрики)</t>
    </r>
  </si>
  <si>
    <t>022-007, 030-239</t>
  </si>
  <si>
    <t xml:space="preserve">308 HB, 09/07-08/08, 10/2008-
307 HB, 01-5/05, 6/05-9/07 (series II)
Citroen C4 HB I 04-06, 07-11 </t>
  </si>
  <si>
    <t>Boxer III                                                    Fiat Ducato IV, Citroen Jumper III</t>
  </si>
  <si>
    <t xml:space="preserve">2010-                          2002- </t>
  </si>
  <si>
    <r>
      <t xml:space="preserve">Octavia II HB / Wagon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</si>
  <si>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Octavia II  HB / Wagon  </t>
    </r>
    <r>
      <rPr>
        <sz val="12"/>
        <color rgb="FFFF0000"/>
        <rFont val="Arial"/>
        <family val="2"/>
        <charset val="204"/>
      </rPr>
      <t>(без электрики)</t>
    </r>
  </si>
  <si>
    <t>2004-06/2013</t>
  </si>
  <si>
    <r>
      <t xml:space="preserve">Octavia III HB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</si>
  <si>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Octavia Scout wagon   </t>
    </r>
    <r>
      <rPr>
        <sz val="12"/>
        <color indexed="10"/>
        <rFont val="Arial"/>
        <family val="2"/>
      </rPr>
      <t xml:space="preserve">(без электрики)                       </t>
    </r>
    <r>
      <rPr>
        <sz val="12"/>
        <rFont val="Arial"/>
        <family val="2"/>
      </rPr>
      <t xml:space="preserve">                  </t>
    </r>
  </si>
  <si>
    <t>Rexton I 4x4
Kyron I 4x4</t>
  </si>
  <si>
    <t xml:space="preserve">Rexton II 4x4        </t>
  </si>
  <si>
    <r>
      <t xml:space="preserve">Golf VII HB  </t>
    </r>
    <r>
      <rPr>
        <sz val="12"/>
        <color rgb="FFFF0000"/>
        <rFont val="Arial"/>
        <family val="2"/>
        <charset val="204"/>
      </rPr>
      <t>(без электрики)</t>
    </r>
  </si>
  <si>
    <t xml:space="preserve">2014-               </t>
  </si>
  <si>
    <r>
      <t xml:space="preserve">Golf VII Variant  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</si>
  <si>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Transporter T-5 minibus, van, caravelle, multivan, syncro </t>
    </r>
    <r>
      <rPr>
        <sz val="12"/>
        <color rgb="FFFF0000"/>
        <rFont val="Arial"/>
        <family val="2"/>
        <charset val="204"/>
      </rPr>
      <t>(без электрики)</t>
    </r>
  </si>
  <si>
    <t>022-007               (с 2012г.в.)</t>
  </si>
  <si>
    <t>Баф 8001Е</t>
  </si>
  <si>
    <t>Шар тип Е (с гайкой М24)</t>
  </si>
  <si>
    <t>Адаптер с 7-ми контактной розетки на 13-ти контактную вилку</t>
  </si>
  <si>
    <t>Адаптер с 13-ти контактной розетки на 7-ми контактную вилку (мини)</t>
  </si>
  <si>
    <t>Шар тип "F" (ISO/50)</t>
  </si>
  <si>
    <t>Шар тип "F" хром (ISO/50)</t>
  </si>
  <si>
    <t>Шар универсальный с серьгой (под кольцо и головку)</t>
  </si>
  <si>
    <t>Кронштейн розетки черный</t>
  </si>
  <si>
    <t>БАФ-0168</t>
  </si>
  <si>
    <t xml:space="preserve">Колпачок на шар ТСУ черный </t>
  </si>
  <si>
    <t>022-134</t>
  </si>
  <si>
    <t>Chance HB</t>
  </si>
  <si>
    <t xml:space="preserve">Vida                                                                                                                          </t>
  </si>
  <si>
    <t>SENS, Chance sedan</t>
  </si>
  <si>
    <t>1100/51</t>
  </si>
  <si>
    <t>2012-2014</t>
  </si>
  <si>
    <r>
      <t xml:space="preserve">Tiggo/Vortex Tingo 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</si>
  <si>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Tiggo 5 </t>
    </r>
    <r>
      <rPr>
        <sz val="12"/>
        <color indexed="10"/>
        <rFont val="Arial"/>
        <family val="2"/>
        <charset val="204"/>
      </rPr>
      <t xml:space="preserve"> (без электрики)</t>
    </r>
  </si>
  <si>
    <t>2500/120</t>
  </si>
  <si>
    <t>Terracan</t>
  </si>
  <si>
    <t>2001-2006</t>
  </si>
  <si>
    <r>
      <t xml:space="preserve">ООО "Бозал-Автофлекс"
Россия,Оренбургская обл., п. Новоорск, ул. Шоссейная 1,
тел./факс в Новоорске: (35363) 7-05-06, 7-05-07,7-05-08,  7-13-20              
тел. в Ногинске: (495) 799-13-46   
</t>
    </r>
    <r>
      <rPr>
        <b/>
        <sz val="12"/>
        <color rgb="FFFF0000"/>
        <rFont val="Calibri"/>
        <family val="2"/>
        <charset val="204"/>
        <scheme val="minor"/>
      </rPr>
      <t>E-mail: order.moscow@eur.bosal.com / order.novoorsk@eur.bosal.com</t>
    </r>
  </si>
  <si>
    <t>2005/9-2012</t>
  </si>
  <si>
    <t>040-211</t>
  </si>
  <si>
    <r>
      <rPr>
        <sz val="12"/>
        <rFont val="Arial"/>
        <family val="2"/>
        <charset val="204"/>
      </rPr>
      <t>3 HB</t>
    </r>
    <r>
      <rPr>
        <sz val="12"/>
        <color indexed="10"/>
        <rFont val="Arial"/>
        <family val="2"/>
      </rPr>
      <t xml:space="preserve"> (без электрики)</t>
    </r>
  </si>
  <si>
    <t>4/2013-</t>
  </si>
  <si>
    <t>1860/75</t>
  </si>
  <si>
    <t>8/2013-</t>
  </si>
  <si>
    <t>042-621</t>
  </si>
  <si>
    <t>1910/90</t>
  </si>
  <si>
    <t>051-123</t>
  </si>
  <si>
    <t>038-190</t>
  </si>
  <si>
    <t>AK10</t>
  </si>
  <si>
    <t>2000/88</t>
  </si>
  <si>
    <r>
      <t xml:space="preserve">ООО "Бозал-Автофлекс"
Россия,Оренбургская обл., п. Новоорск, ул. Шоссейная 1,
тел./факс в Новоорске: (35363) 7-05-06, 7-05-07,7-05-08,  7-13-20              
тел. в Ногинске: (495) 799-13-46   
</t>
    </r>
    <r>
      <rPr>
        <b/>
        <sz val="12"/>
        <color rgb="FFFF0000"/>
        <rFont val="Calibri"/>
        <family val="2"/>
        <charset val="204"/>
      </rPr>
      <t>E-mail: order.moscow@eur.bosal.com / order.novoorsk@eur.bosal.com</t>
    </r>
  </si>
  <si>
    <t>Sorento 4x4</t>
  </si>
  <si>
    <t xml:space="preserve">горизонт/верт нагрузка на шар </t>
  </si>
  <si>
    <t>050-573</t>
  </si>
  <si>
    <t>3508-A</t>
  </si>
  <si>
    <t>2133-A</t>
  </si>
  <si>
    <t>3550-A</t>
  </si>
  <si>
    <t>3551-A</t>
  </si>
  <si>
    <t>3552-A</t>
  </si>
  <si>
    <t>3554-A</t>
  </si>
  <si>
    <t>4753-A</t>
  </si>
  <si>
    <t>4751-A</t>
  </si>
  <si>
    <t>4710-A</t>
  </si>
  <si>
    <t>4750-A</t>
  </si>
  <si>
    <t>4752-A</t>
  </si>
  <si>
    <t>5257-A</t>
  </si>
  <si>
    <t>5265-A</t>
  </si>
  <si>
    <t>5264-A</t>
  </si>
  <si>
    <t>5254-A</t>
  </si>
  <si>
    <t>5252-A</t>
  </si>
  <si>
    <t>5270-A</t>
  </si>
  <si>
    <t>5268-A</t>
  </si>
  <si>
    <t>5259-A</t>
  </si>
  <si>
    <t>5262-A</t>
  </si>
  <si>
    <t>5266-A</t>
  </si>
  <si>
    <t>5253-A</t>
  </si>
  <si>
    <t>5250-A</t>
  </si>
  <si>
    <t>5224-A</t>
  </si>
  <si>
    <t>5251-A</t>
  </si>
  <si>
    <t>5206-A</t>
  </si>
  <si>
    <t>5261-A</t>
  </si>
  <si>
    <t>5255-A</t>
  </si>
  <si>
    <t>5267-A</t>
  </si>
  <si>
    <t>5269-FL</t>
  </si>
  <si>
    <t>4816-A</t>
  </si>
  <si>
    <t>7601-A</t>
  </si>
  <si>
    <t>7603-A</t>
  </si>
  <si>
    <t>7604-A</t>
  </si>
  <si>
    <t>7602-A</t>
  </si>
  <si>
    <t>7606-A</t>
  </si>
  <si>
    <t>3033-A</t>
  </si>
  <si>
    <t>7605-A</t>
  </si>
  <si>
    <t>7607-A</t>
  </si>
  <si>
    <t>9008-A</t>
  </si>
  <si>
    <t>2550-A</t>
  </si>
  <si>
    <t>2527-A</t>
  </si>
  <si>
    <t>2551-A</t>
  </si>
  <si>
    <t>2635-A</t>
  </si>
  <si>
    <t>2555-A</t>
  </si>
  <si>
    <t>2636-A</t>
  </si>
  <si>
    <t>4155-C</t>
  </si>
  <si>
    <t>2634-F</t>
  </si>
  <si>
    <t>5260-A</t>
  </si>
  <si>
    <t>5258-A</t>
  </si>
  <si>
    <t>5256-A</t>
  </si>
  <si>
    <t>9005-A</t>
  </si>
  <si>
    <t>9006-A</t>
  </si>
  <si>
    <t>2633-A</t>
  </si>
  <si>
    <t>2626-A</t>
  </si>
  <si>
    <t>2627-A</t>
  </si>
  <si>
    <t>2851-A</t>
  </si>
  <si>
    <t>3980-F</t>
  </si>
  <si>
    <t>3981-FL</t>
  </si>
  <si>
    <t>3963-A</t>
  </si>
  <si>
    <t>3971-A</t>
  </si>
  <si>
    <t>3945-A</t>
  </si>
  <si>
    <t>3936-A</t>
  </si>
  <si>
    <t>3949-A</t>
  </si>
  <si>
    <t>3948-A</t>
  </si>
  <si>
    <t>3967-A</t>
  </si>
  <si>
    <t>3968-A</t>
  </si>
  <si>
    <t>3973-A</t>
  </si>
  <si>
    <t>3929-A</t>
  </si>
  <si>
    <t>3957-A</t>
  </si>
  <si>
    <t>3961-A</t>
  </si>
  <si>
    <t>3976-A</t>
  </si>
  <si>
    <t>4521-A</t>
  </si>
  <si>
    <t>3950-A</t>
  </si>
  <si>
    <t>3959-A</t>
  </si>
  <si>
    <t>3966-A</t>
  </si>
  <si>
    <t>3956-F</t>
  </si>
  <si>
    <t>3958-F</t>
  </si>
  <si>
    <t>3978-F</t>
  </si>
  <si>
    <t>3969-F</t>
  </si>
  <si>
    <t>3960-A</t>
  </si>
  <si>
    <t>3964-A</t>
  </si>
  <si>
    <t>3979-A</t>
  </si>
  <si>
    <t>3977-F</t>
  </si>
  <si>
    <t>3970-F</t>
  </si>
  <si>
    <t>9004-A</t>
  </si>
  <si>
    <t>9007-F</t>
  </si>
  <si>
    <t>9003-A</t>
  </si>
  <si>
    <t>9001-A</t>
  </si>
  <si>
    <t>3303-A</t>
  </si>
  <si>
    <t>3307-A</t>
  </si>
  <si>
    <t>3317-A</t>
  </si>
  <si>
    <t>3315-A</t>
  </si>
  <si>
    <t>3316-A</t>
  </si>
  <si>
    <t>3302-A</t>
  </si>
  <si>
    <t>3313-F</t>
  </si>
  <si>
    <t>9009-A</t>
  </si>
  <si>
    <t>5505-A</t>
  </si>
  <si>
    <t>5518-A</t>
  </si>
  <si>
    <t>5531-A</t>
  </si>
  <si>
    <t>5533-A</t>
  </si>
  <si>
    <t>5506-A</t>
  </si>
  <si>
    <t>4221-A</t>
  </si>
  <si>
    <t>4238-A</t>
  </si>
  <si>
    <t>4242-A</t>
  </si>
  <si>
    <t>4259-A</t>
  </si>
  <si>
    <t>4223-A</t>
  </si>
  <si>
    <t>4241-A</t>
  </si>
  <si>
    <t>4250-A</t>
  </si>
  <si>
    <t>4256-A</t>
  </si>
  <si>
    <t>4247-A</t>
  </si>
  <si>
    <t>6737-A</t>
  </si>
  <si>
    <t>6751-A</t>
  </si>
  <si>
    <t>4253-A</t>
  </si>
  <si>
    <t>4246-A</t>
  </si>
  <si>
    <t>4244-A</t>
  </si>
  <si>
    <t>4243-A</t>
  </si>
  <si>
    <t>4245-A</t>
  </si>
  <si>
    <t>4237-A</t>
  </si>
  <si>
    <t>4251-V</t>
  </si>
  <si>
    <t>4227-A</t>
  </si>
  <si>
    <t>4258-A</t>
  </si>
  <si>
    <t>4254-A</t>
  </si>
  <si>
    <t>4230-A</t>
  </si>
  <si>
    <t>4255-A</t>
  </si>
  <si>
    <t>4225-F</t>
  </si>
  <si>
    <t>4235-A</t>
  </si>
  <si>
    <t>4239-A</t>
  </si>
  <si>
    <t>8010-A</t>
  </si>
  <si>
    <t>8011-A</t>
  </si>
  <si>
    <t>3401-A</t>
  </si>
  <si>
    <t>3318-A</t>
  </si>
  <si>
    <t>4810-A</t>
  </si>
  <si>
    <t>6735-A</t>
  </si>
  <si>
    <t>6738-A</t>
  </si>
  <si>
    <t>6736-A</t>
  </si>
  <si>
    <t>6732-A</t>
  </si>
  <si>
    <t>6744-A</t>
  </si>
  <si>
    <t>6753-A</t>
  </si>
  <si>
    <t>6733-A</t>
  </si>
  <si>
    <t>6747-A</t>
  </si>
  <si>
    <t>6749-A</t>
  </si>
  <si>
    <t>6743-A</t>
  </si>
  <si>
    <t>6748-A</t>
  </si>
  <si>
    <t>6719-A</t>
  </si>
  <si>
    <t>6719-F</t>
  </si>
  <si>
    <t>6734-A</t>
  </si>
  <si>
    <t>6740-F</t>
  </si>
  <si>
    <t>6741-A</t>
  </si>
  <si>
    <t>6745-A</t>
  </si>
  <si>
    <t>6754-A</t>
  </si>
  <si>
    <t>6731-A</t>
  </si>
  <si>
    <t>6730-A</t>
  </si>
  <si>
    <t>6746-A</t>
  </si>
  <si>
    <t>7351-A</t>
  </si>
  <si>
    <t>7353-A</t>
  </si>
  <si>
    <t>3063-ABP</t>
  </si>
  <si>
    <t>3071-AL</t>
  </si>
  <si>
    <t>3062-A</t>
  </si>
  <si>
    <t>3079-FL</t>
  </si>
  <si>
    <t>3090-FL</t>
  </si>
  <si>
    <t>3040-A</t>
  </si>
  <si>
    <t>3040-V</t>
  </si>
  <si>
    <t>3032-A</t>
  </si>
  <si>
    <t>3032-ABP</t>
  </si>
  <si>
    <t>3054-F</t>
  </si>
  <si>
    <t>3054-ABP</t>
  </si>
  <si>
    <t>3054-A</t>
  </si>
  <si>
    <t>3072-AL</t>
  </si>
  <si>
    <t>3091-FL</t>
  </si>
  <si>
    <t>3042-A</t>
  </si>
  <si>
    <t>3041-A</t>
  </si>
  <si>
    <t>3041-ABP</t>
  </si>
  <si>
    <t>3078-FL</t>
  </si>
  <si>
    <t>3073-A</t>
  </si>
  <si>
    <t>3308-A</t>
  </si>
  <si>
    <t>3310-A</t>
  </si>
  <si>
    <t>3319-A</t>
  </si>
  <si>
    <t>3309-A</t>
  </si>
  <si>
    <t>3314-A</t>
  </si>
  <si>
    <t>4529-A</t>
  </si>
  <si>
    <t>4522-A</t>
  </si>
  <si>
    <t>4528-A</t>
  </si>
  <si>
    <t>4530-A</t>
  </si>
  <si>
    <t>4526-A</t>
  </si>
  <si>
    <t>4527-A</t>
  </si>
  <si>
    <t>4531-A</t>
  </si>
  <si>
    <t>2251-A</t>
  </si>
  <si>
    <t>2216-H</t>
  </si>
  <si>
    <t>2252-A</t>
  </si>
  <si>
    <t>2250-F</t>
  </si>
  <si>
    <t>2254-F</t>
  </si>
  <si>
    <t>4159-A</t>
  </si>
  <si>
    <t>4153-F</t>
  </si>
  <si>
    <t>4164-F</t>
  </si>
  <si>
    <t>4151-A</t>
  </si>
  <si>
    <t>4154-A</t>
  </si>
  <si>
    <t>4163-A</t>
  </si>
  <si>
    <t>4152-A</t>
  </si>
  <si>
    <t>4162-A</t>
  </si>
  <si>
    <t>4160-A</t>
  </si>
  <si>
    <t>4125-F</t>
  </si>
  <si>
    <t>4124-A</t>
  </si>
  <si>
    <t>4126-F</t>
  </si>
  <si>
    <t>4156-A</t>
  </si>
  <si>
    <t>4157-ABP</t>
  </si>
  <si>
    <t>4331-A</t>
  </si>
  <si>
    <t>4353-A</t>
  </si>
  <si>
    <t>4373-A</t>
  </si>
  <si>
    <t>4370-A</t>
  </si>
  <si>
    <t>4372-A</t>
  </si>
  <si>
    <t>4351-A</t>
  </si>
  <si>
    <t>4365-A</t>
  </si>
  <si>
    <t>4360-F</t>
  </si>
  <si>
    <t>4355-A</t>
  </si>
  <si>
    <t>4366-A</t>
  </si>
  <si>
    <t>4350-A</t>
  </si>
  <si>
    <t>4323-A</t>
  </si>
  <si>
    <t>4368-V</t>
  </si>
  <si>
    <t>4369-F</t>
  </si>
  <si>
    <t>4334-A</t>
  </si>
  <si>
    <t>4357-A</t>
  </si>
  <si>
    <t>4374-A</t>
  </si>
  <si>
    <t>4362-A</t>
  </si>
  <si>
    <t>4337-A</t>
  </si>
  <si>
    <t>4371-A</t>
  </si>
  <si>
    <t>1150-A</t>
  </si>
  <si>
    <t>1165-A</t>
  </si>
  <si>
    <t>1171-A</t>
  </si>
  <si>
    <t>1178-A</t>
  </si>
  <si>
    <t>1184-A</t>
  </si>
  <si>
    <t>1181-A</t>
  </si>
  <si>
    <t>1174-A</t>
  </si>
  <si>
    <t>1173-A</t>
  </si>
  <si>
    <t>1177-A</t>
  </si>
  <si>
    <t>1176-A</t>
  </si>
  <si>
    <t>1180-A</t>
  </si>
  <si>
    <t>1183-A</t>
  </si>
  <si>
    <t>1175-A</t>
  </si>
  <si>
    <t>1182-A</t>
  </si>
  <si>
    <t>2557-A</t>
  </si>
  <si>
    <t>2143-A</t>
  </si>
  <si>
    <t>2731-A</t>
  </si>
  <si>
    <t>1429-A</t>
  </si>
  <si>
    <t>1428-A</t>
  </si>
  <si>
    <t>1426-A</t>
  </si>
  <si>
    <t>1421-A</t>
  </si>
  <si>
    <t>1418-A</t>
  </si>
  <si>
    <t>1432-A</t>
  </si>
  <si>
    <t>1425-A</t>
  </si>
  <si>
    <t>1420-A</t>
  </si>
  <si>
    <t>1422-A</t>
  </si>
  <si>
    <t>1427-A</t>
  </si>
  <si>
    <t>1911-A</t>
  </si>
  <si>
    <t>1922-A</t>
  </si>
  <si>
    <t>1909-A</t>
  </si>
  <si>
    <t>1918-A</t>
  </si>
  <si>
    <t>1923-A</t>
  </si>
  <si>
    <t>1925-A</t>
  </si>
  <si>
    <t>1920-A</t>
  </si>
  <si>
    <t>2137-A</t>
  </si>
  <si>
    <t>1921-A</t>
  </si>
  <si>
    <t>1924-A</t>
  </si>
  <si>
    <t>6450-A</t>
  </si>
  <si>
    <t>6455-A</t>
  </si>
  <si>
    <t>6453-F</t>
  </si>
  <si>
    <t>6452-A</t>
  </si>
  <si>
    <t>6405-A</t>
  </si>
  <si>
    <t>6451-A</t>
  </si>
  <si>
    <t>6456-A</t>
  </si>
  <si>
    <t>6301-A</t>
  </si>
  <si>
    <t>6303-A</t>
  </si>
  <si>
    <t>6311-A</t>
  </si>
  <si>
    <t>6302-A</t>
  </si>
  <si>
    <t>6309-A</t>
  </si>
  <si>
    <t>6308-A</t>
  </si>
  <si>
    <t>6310-A</t>
  </si>
  <si>
    <t>2850-F</t>
  </si>
  <si>
    <t>2850-A</t>
  </si>
  <si>
    <t>2850-ABP</t>
  </si>
  <si>
    <t>2817-A</t>
  </si>
  <si>
    <t>2852-A</t>
  </si>
  <si>
    <t>2856-A</t>
  </si>
  <si>
    <t>3059-A</t>
  </si>
  <si>
    <t>3067-A</t>
  </si>
  <si>
    <t>3077-A</t>
  </si>
  <si>
    <t>3066-A</t>
  </si>
  <si>
    <t>3068-A</t>
  </si>
  <si>
    <t>3056-A</t>
  </si>
  <si>
    <t>3034-A</t>
  </si>
  <si>
    <t>3035-A</t>
  </si>
  <si>
    <t>3087-A</t>
  </si>
  <si>
    <t>3036-A</t>
  </si>
  <si>
    <t>3041-V</t>
  </si>
  <si>
    <t>3086-FL</t>
  </si>
  <si>
    <t>3074-F</t>
  </si>
  <si>
    <t>3088-F</t>
  </si>
  <si>
    <t>3089-FL</t>
  </si>
  <si>
    <t>3065-F</t>
  </si>
  <si>
    <t>3022-F</t>
  </si>
  <si>
    <t>3060-F</t>
  </si>
  <si>
    <t>3083-AK41</t>
  </si>
  <si>
    <t>3082-AK41</t>
  </si>
  <si>
    <t>3070-AL</t>
  </si>
  <si>
    <t>3043-A</t>
  </si>
  <si>
    <t>3084-A</t>
  </si>
  <si>
    <t>3085-A</t>
  </si>
  <si>
    <t>3069-A</t>
  </si>
  <si>
    <t>2192-F</t>
  </si>
  <si>
    <t>2150-A</t>
  </si>
  <si>
    <t>2189-A</t>
  </si>
  <si>
    <t>2187-A</t>
  </si>
  <si>
    <t>2194-A</t>
  </si>
  <si>
    <t>2116-A</t>
  </si>
  <si>
    <t>2185-A</t>
  </si>
  <si>
    <t>2195-A</t>
  </si>
  <si>
    <t>2193-A</t>
  </si>
  <si>
    <t>2181-A</t>
  </si>
  <si>
    <t>2186-A</t>
  </si>
  <si>
    <t>2119-A</t>
  </si>
  <si>
    <t>2182-F</t>
  </si>
  <si>
    <t>7011-A</t>
  </si>
  <si>
    <t>7010-A</t>
  </si>
  <si>
    <t>7801-F</t>
  </si>
  <si>
    <t>8001-E</t>
  </si>
  <si>
    <t>8002-E</t>
  </si>
  <si>
    <t>1223-A</t>
  </si>
  <si>
    <t>3806-A</t>
  </si>
  <si>
    <t>3806-H</t>
  </si>
  <si>
    <t>5601-F</t>
  </si>
  <si>
    <t>5602-F</t>
  </si>
  <si>
    <t>5605-F</t>
  </si>
  <si>
    <t>5606-A</t>
  </si>
  <si>
    <t>5607-A</t>
  </si>
  <si>
    <t>5608-A</t>
  </si>
  <si>
    <t>5611-A</t>
  </si>
  <si>
    <t>5612-F</t>
  </si>
  <si>
    <t>5613-F</t>
  </si>
  <si>
    <t>6501-A</t>
  </si>
  <si>
    <t>6501-H</t>
  </si>
  <si>
    <t>6506-A</t>
  </si>
  <si>
    <t>6505-A</t>
  </si>
  <si>
    <t>6508-A</t>
  </si>
  <si>
    <t>1203-A</t>
  </si>
  <si>
    <t>1203-H</t>
  </si>
  <si>
    <t>1205-A</t>
  </si>
  <si>
    <t>1206-A</t>
  </si>
  <si>
    <t>1206-H</t>
  </si>
  <si>
    <t>1209-H</t>
  </si>
  <si>
    <t>1216-A</t>
  </si>
  <si>
    <t>1216-H</t>
  </si>
  <si>
    <t>1218-A</t>
  </si>
  <si>
    <t>1229-E</t>
  </si>
  <si>
    <t>1219-A</t>
  </si>
  <si>
    <t>1219-H</t>
  </si>
  <si>
    <t>1226-H</t>
  </si>
  <si>
    <t>1226-A</t>
  </si>
  <si>
    <t>1228-A</t>
  </si>
  <si>
    <t>Техническая информация</t>
  </si>
  <si>
    <r>
      <rPr>
        <b/>
        <sz val="20"/>
        <rFont val="Wingdings"/>
        <charset val="2"/>
      </rPr>
      <t>"</t>
    </r>
    <r>
      <rPr>
        <b/>
        <sz val="20"/>
        <rFont val="Webdings"/>
        <family val="1"/>
        <charset val="2"/>
      </rPr>
      <t>@</t>
    </r>
  </si>
  <si>
    <t>022-007 с 2014г.</t>
  </si>
  <si>
    <t>2010-2014</t>
  </si>
  <si>
    <t>1999/8-</t>
  </si>
  <si>
    <t>1500/76</t>
  </si>
  <si>
    <t>1230-E</t>
  </si>
  <si>
    <t>1500/77</t>
  </si>
  <si>
    <r>
      <t xml:space="preserve">Octavia II HB                                                                                                   Octavia II wagon  </t>
    </r>
    <r>
      <rPr>
        <sz val="12"/>
        <color indexed="10"/>
        <rFont val="Arial"/>
        <family val="2"/>
      </rPr>
      <t xml:space="preserve">(без электрики)   </t>
    </r>
    <r>
      <rPr>
        <sz val="12"/>
        <rFont val="Arial"/>
        <family val="2"/>
        <charset val="204"/>
      </rPr>
      <t>Octavia III HB</t>
    </r>
    <r>
      <rPr>
        <b/>
        <sz val="12"/>
        <rFont val="Arial"/>
        <family val="2"/>
        <charset val="204"/>
      </rPr>
      <t xml:space="preserve"> </t>
    </r>
  </si>
  <si>
    <t>1433-A</t>
  </si>
  <si>
    <r>
      <t xml:space="preserve">Jumper III                                                        Fiat Ducato IV, Peugeot Boxer III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</si>
  <si>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Ducato IV                                                Peugeot Boxer III, Citroen Jumper III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</si>
  <si>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Boxer III                                                          Fiat Ducato IV, Citroen Jumper III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</si>
  <si>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Leon HB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</si>
  <si>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Octavia III Wagon                                     Octavia III Scout     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</si>
  <si>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Tiguan                                                           Audi Q3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</si>
  <si>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Touareg                                                        Audi Q7  </t>
    </r>
    <r>
      <rPr>
        <sz val="12"/>
        <color rgb="FFFF0000"/>
        <rFont val="Arial"/>
        <family val="2"/>
        <charset val="204"/>
      </rPr>
      <t>(без электрики)</t>
    </r>
  </si>
  <si>
    <t>3982-F</t>
  </si>
  <si>
    <r>
      <t xml:space="preserve">R-Class (W251)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</si>
  <si>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Grand Cherokee                             Commander </t>
    </r>
    <r>
      <rPr>
        <sz val="12"/>
        <color rgb="FFFF0000"/>
        <rFont val="Arial"/>
        <family val="2"/>
        <charset val="204"/>
      </rPr>
      <t xml:space="preserve">(без электрики)   </t>
    </r>
    <r>
      <rPr>
        <sz val="12"/>
        <rFont val="Arial"/>
        <family val="2"/>
      </rPr>
      <t xml:space="preserve">                                       </t>
    </r>
  </si>
  <si>
    <r>
      <t xml:space="preserve">Grand Cherokee                            Commander </t>
    </r>
    <r>
      <rPr>
        <sz val="12"/>
        <color rgb="FFFF0000"/>
        <rFont val="Arial"/>
        <family val="2"/>
        <charset val="204"/>
      </rPr>
      <t xml:space="preserve">(без электрики)   </t>
    </r>
    <r>
      <rPr>
        <sz val="12"/>
        <rFont val="Arial"/>
        <family val="2"/>
      </rPr>
      <t xml:space="preserve">                                       </t>
    </r>
  </si>
  <si>
    <r>
      <t xml:space="preserve">i30 Crosswagon                                          KIA Cee'd Sporty Wagon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</si>
  <si>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Trax                                                          Opel Mokka </t>
    </r>
    <r>
      <rPr>
        <sz val="12"/>
        <color rgb="FFFF0000"/>
        <rFont val="Arial"/>
        <family val="2"/>
        <charset val="204"/>
      </rPr>
      <t>(без электрики)</t>
    </r>
  </si>
  <si>
    <t>съемный</t>
  </si>
  <si>
    <t>ЛИДЕР GAZ01FC</t>
  </si>
  <si>
    <r>
      <t>ГАЗ 2705 (</t>
    </r>
    <r>
      <rPr>
        <b/>
        <sz val="12"/>
        <rFont val="Arial"/>
        <family val="2"/>
        <charset val="204"/>
      </rPr>
      <t>фургон-цельномет</t>
    </r>
    <r>
      <rPr>
        <sz val="12"/>
        <rFont val="Arial"/>
        <family val="2"/>
        <charset val="204"/>
      </rPr>
      <t>)</t>
    </r>
  </si>
  <si>
    <t>Н</t>
  </si>
  <si>
    <t>AVTOS Г08</t>
  </si>
  <si>
    <t>AVTOS У02</t>
  </si>
  <si>
    <t>УАЗ 3159-3160-3962</t>
  </si>
  <si>
    <t>ИЖ 2126 "ОДА - ФАБУЛА"</t>
  </si>
  <si>
    <t>AVTOS B19</t>
  </si>
  <si>
    <t>1977-/93-/95-</t>
  </si>
  <si>
    <t>1984- /1987-</t>
  </si>
  <si>
    <t>1981-</t>
  </si>
  <si>
    <t>ЛИДЕР VAZ11</t>
  </si>
  <si>
    <t>WESTFALIA 3216256</t>
  </si>
  <si>
    <t>ЛИДЕР V116</t>
  </si>
  <si>
    <t>2007-11</t>
  </si>
  <si>
    <r>
      <t xml:space="preserve">VOLKSWAGEN TIGUAN </t>
    </r>
    <r>
      <rPr>
        <b/>
        <sz val="12"/>
        <rFont val="Arial"/>
        <family val="2"/>
        <charset val="204"/>
      </rPr>
      <t>(б/э)</t>
    </r>
  </si>
  <si>
    <t>AVTOS VW21</t>
  </si>
  <si>
    <t>BOSAL 3084</t>
  </si>
  <si>
    <t>BRINK 526000</t>
  </si>
  <si>
    <t>BOSAL 3040</t>
  </si>
  <si>
    <t>BRINK 424500</t>
  </si>
  <si>
    <t>BMA</t>
  </si>
  <si>
    <t>BRINK 424700</t>
  </si>
  <si>
    <t>1998/3-2007</t>
  </si>
  <si>
    <t>ЛИДЕР  L104</t>
  </si>
  <si>
    <t>2011-2013</t>
  </si>
  <si>
    <t>TOYOTA HYLUX</t>
  </si>
  <si>
    <t>TOYOTA CAMRY</t>
  </si>
  <si>
    <t>AVTOS SZ10</t>
  </si>
  <si>
    <t>SUZUKI SX4 (седан)</t>
  </si>
  <si>
    <t>GALIA S107</t>
  </si>
  <si>
    <t>BOSAL  6405</t>
  </si>
  <si>
    <t>SSANG YONG REXTON I / KYRON I</t>
  </si>
  <si>
    <t>AVTOS TD113</t>
  </si>
  <si>
    <t>1999-</t>
  </si>
  <si>
    <t>SSANG YONG KORANDO / TAGER</t>
  </si>
  <si>
    <t>AVTOS SU06</t>
  </si>
  <si>
    <t>SUBARU FORESTER</t>
  </si>
  <si>
    <t>AVTOS SU05</t>
  </si>
  <si>
    <t>AUTO-HAK SU46</t>
  </si>
  <si>
    <t>2003-09</t>
  </si>
  <si>
    <t>SKODA FABIA (хечбек)</t>
  </si>
  <si>
    <t>BOSAL  1922</t>
  </si>
  <si>
    <t>SKODA FABIA (седан /универсал)</t>
  </si>
  <si>
    <t>BOSAL 041-011</t>
  </si>
  <si>
    <r>
      <t xml:space="preserve">RENAULT MASTER / </t>
    </r>
    <r>
      <rPr>
        <b/>
        <sz val="12"/>
        <rFont val="Arial"/>
        <family val="2"/>
        <charset val="204"/>
      </rPr>
      <t>OPEL MOVANO</t>
    </r>
  </si>
  <si>
    <r>
      <t>RENAULT MEGANE III (5 хечбек)  /</t>
    </r>
    <r>
      <rPr>
        <b/>
        <sz val="12"/>
        <rFont val="Arial"/>
        <family val="2"/>
        <charset val="204"/>
      </rPr>
      <t xml:space="preserve"> SCENIC III</t>
    </r>
  </si>
  <si>
    <t>RENAULT KANGOO</t>
  </si>
  <si>
    <t>RENAULT SANDERO</t>
  </si>
  <si>
    <t>BOSAL  1427</t>
  </si>
  <si>
    <t>2010-2013</t>
  </si>
  <si>
    <t>RENAULT SANDERO STAPWAY</t>
  </si>
  <si>
    <t>BOSAL 2555</t>
  </si>
  <si>
    <t>BOSAL 1175</t>
  </si>
  <si>
    <t>ЛИДЕР О107</t>
  </si>
  <si>
    <t>BOSAL 1178</t>
  </si>
  <si>
    <t>2009/9-</t>
  </si>
  <si>
    <t>IMIOLA  N036</t>
  </si>
  <si>
    <t>NISSAN QASHQAI</t>
  </si>
  <si>
    <t>BOSAL  4350</t>
  </si>
  <si>
    <t>2006/4-</t>
  </si>
  <si>
    <t>NISSAN ALMERA CLASSIC</t>
  </si>
  <si>
    <t>AVTOS  MI18</t>
  </si>
  <si>
    <t>BOSAL 025383</t>
  </si>
  <si>
    <t>1996-2006</t>
  </si>
  <si>
    <t>MITSUBISHI L-200 2WD</t>
  </si>
  <si>
    <t>AVTOS  MI21</t>
  </si>
  <si>
    <t>MITSUBISHI ASX</t>
  </si>
  <si>
    <t>ЛИДЕР  М203</t>
  </si>
  <si>
    <t>ВМA</t>
  </si>
  <si>
    <t>WESTFAlIA 3134066</t>
  </si>
  <si>
    <t>2006-2012-</t>
  </si>
  <si>
    <t>BOSAL    4527</t>
  </si>
  <si>
    <t>2008-13</t>
  </si>
  <si>
    <t>BOSAL    3314</t>
  </si>
  <si>
    <t>LEXUS RX350</t>
  </si>
  <si>
    <t>BOSAL    3041</t>
  </si>
  <si>
    <t>2000-2009</t>
  </si>
  <si>
    <t>KIA SPECTRA / SOPHIA II / SHUMA II</t>
  </si>
  <si>
    <t>KIA C"EED (универсал)</t>
  </si>
  <si>
    <t>2005-2010</t>
  </si>
  <si>
    <t>BOSAL   4227</t>
  </si>
  <si>
    <t>2000-06</t>
  </si>
  <si>
    <t>HYUNDAI ELANTRA XD( ТАГАЗ) седан /хечбек</t>
  </si>
  <si>
    <t>BOSAL    4239</t>
  </si>
  <si>
    <t>2000/1-</t>
  </si>
  <si>
    <t>HYUNDAI ACCENT</t>
  </si>
  <si>
    <t>HONDA CR-V</t>
  </si>
  <si>
    <t>BOSAL    9003</t>
  </si>
  <si>
    <t>AVTOS   GL01</t>
  </si>
  <si>
    <t>GEELY MK</t>
  </si>
  <si>
    <t>AVTOS  GW05</t>
  </si>
  <si>
    <t>AVTOS  GW08</t>
  </si>
  <si>
    <t>BOSAL    3978</t>
  </si>
  <si>
    <r>
      <t xml:space="preserve">FORD RANGER (Limited /Wildtrak) </t>
    </r>
    <r>
      <rPr>
        <b/>
        <sz val="12"/>
        <rFont val="Arial"/>
        <family val="2"/>
        <charset val="204"/>
      </rPr>
      <t>(б/э)</t>
    </r>
  </si>
  <si>
    <t>3,5 ЗАКЛЕПКИ</t>
  </si>
  <si>
    <t>AVTOS  FD21</t>
  </si>
  <si>
    <t>2002/4-</t>
  </si>
  <si>
    <t>FORD FUSION</t>
  </si>
  <si>
    <t>BOSAL   3973</t>
  </si>
  <si>
    <t>20011/3-</t>
  </si>
  <si>
    <t>FORD FOCUS III (универсал)</t>
  </si>
  <si>
    <t>1995/1-</t>
  </si>
  <si>
    <t>DAEWOO MATIZ</t>
  </si>
  <si>
    <t>BOSAL   5261</t>
  </si>
  <si>
    <r>
      <t>CHEVROLET ORLANDO</t>
    </r>
    <r>
      <rPr>
        <b/>
        <sz val="12"/>
        <rFont val="Arial"/>
        <family val="2"/>
        <charset val="204"/>
      </rPr>
      <t xml:space="preserve"> (б/э)</t>
    </r>
  </si>
  <si>
    <t>BOSAL   5252</t>
  </si>
  <si>
    <t>CHEVROLET CAPTIVA</t>
  </si>
  <si>
    <t>BOSAL   5265</t>
  </si>
  <si>
    <t>AVTOS CV06</t>
  </si>
  <si>
    <t>CHEVROLET AVEO (хэчбек)</t>
  </si>
  <si>
    <t>BOSAL   7606</t>
  </si>
  <si>
    <r>
      <t xml:space="preserve">CHERY M11 (хэчбек) </t>
    </r>
    <r>
      <rPr>
        <b/>
        <sz val="12"/>
        <rFont val="Arial"/>
        <family val="2"/>
        <charset val="204"/>
      </rPr>
      <t>(б/э)</t>
    </r>
  </si>
  <si>
    <t>BOSAL   7605</t>
  </si>
  <si>
    <r>
      <t xml:space="preserve">CHERY VORTEX TINGO </t>
    </r>
    <r>
      <rPr>
        <b/>
        <sz val="12"/>
        <rFont val="Arial"/>
        <family val="2"/>
        <charset val="204"/>
      </rPr>
      <t>(б/э)</t>
    </r>
  </si>
  <si>
    <t>ЛИДЕР В101</t>
  </si>
  <si>
    <t>BYD F3</t>
  </si>
  <si>
    <t>BOSAL   4753</t>
  </si>
  <si>
    <t>BOSAL   3551</t>
  </si>
  <si>
    <t>Время установки</t>
  </si>
  <si>
    <t>Цена установки</t>
  </si>
  <si>
    <t>Рустем</t>
  </si>
  <si>
    <t>Цена (руб.)</t>
  </si>
  <si>
    <t>Производитель /    № кода ТСУ</t>
  </si>
  <si>
    <t>Марка / модель авто</t>
  </si>
  <si>
    <t>1996-2005</t>
  </si>
  <si>
    <t>2001-2007</t>
  </si>
  <si>
    <t>2003-2011</t>
  </si>
  <si>
    <t>CR-V</t>
  </si>
  <si>
    <t>1999-2012</t>
  </si>
  <si>
    <t>2006-2010</t>
  </si>
  <si>
    <r>
      <t xml:space="preserve">OPEL ASTRA J (хэчбек) </t>
    </r>
    <r>
      <rPr>
        <b/>
        <sz val="12"/>
        <rFont val="Arial"/>
        <family val="2"/>
        <charset val="204"/>
      </rPr>
      <t>(б/э нужен смарт)</t>
    </r>
  </si>
  <si>
    <t>2002-2006</t>
  </si>
  <si>
    <t>AVTOS B36</t>
  </si>
  <si>
    <t>1997-08</t>
  </si>
  <si>
    <t>ТРЕЙЛЕР 7310</t>
  </si>
  <si>
    <t>ТРЕЙЛЕР 7840</t>
  </si>
  <si>
    <t>ТРЕЙЛЕР 9130</t>
  </si>
  <si>
    <t>Datsun</t>
  </si>
  <si>
    <t>IMIOLA   M.A42</t>
  </si>
  <si>
    <t>болгар</t>
  </si>
  <si>
    <t>BOSAL  3054</t>
  </si>
  <si>
    <t>IMIOLA T051</t>
  </si>
  <si>
    <t>4 болгар</t>
  </si>
  <si>
    <t xml:space="preserve">ЛИДЕР   H206 </t>
  </si>
  <si>
    <t>BOSAL 4164</t>
  </si>
  <si>
    <t>BOSAL 6508</t>
  </si>
  <si>
    <t>1996-2006-2013-</t>
  </si>
  <si>
    <t>BOSAL  1433</t>
  </si>
  <si>
    <t>BOSAL  6310</t>
  </si>
  <si>
    <r>
      <t xml:space="preserve">CHEVROLET AVEO (хэчбек) </t>
    </r>
    <r>
      <rPr>
        <b/>
        <sz val="12"/>
        <rFont val="Arial"/>
        <family val="2"/>
        <charset val="204"/>
      </rPr>
      <t>(б/э нужен смарт)</t>
    </r>
  </si>
  <si>
    <t>BOSAL   5268</t>
  </si>
  <si>
    <t>BOSAL  4374</t>
  </si>
  <si>
    <t>AVTOS   KI14</t>
  </si>
  <si>
    <t>BOSAL  6746</t>
  </si>
  <si>
    <t>2007-2013-</t>
  </si>
  <si>
    <t>BOSAL 2852</t>
  </si>
  <si>
    <t>ЛИДЕР VAZ05</t>
  </si>
  <si>
    <r>
      <t>GEELY EMGRAND X7</t>
    </r>
    <r>
      <rPr>
        <b/>
        <sz val="12"/>
        <rFont val="Arial"/>
        <family val="2"/>
        <charset val="204"/>
      </rPr>
      <t xml:space="preserve"> б/э</t>
    </r>
  </si>
  <si>
    <t>BOSAL    9007</t>
  </si>
  <si>
    <t>BOSAL 3085</t>
  </si>
  <si>
    <t>BOSAL 2187</t>
  </si>
  <si>
    <r>
      <t xml:space="preserve">VOLKSWAGEN CADDY </t>
    </r>
    <r>
      <rPr>
        <b/>
        <sz val="12"/>
        <rFont val="Arial"/>
        <family val="2"/>
        <charset val="204"/>
      </rPr>
      <t>(б/э)</t>
    </r>
  </si>
  <si>
    <t>BOSAL 2185</t>
  </si>
  <si>
    <t>BOSAL   7607</t>
  </si>
  <si>
    <t>ЛИДЕР N110</t>
  </si>
  <si>
    <r>
      <t>MITSUBISHI L-200</t>
    </r>
    <r>
      <rPr>
        <b/>
        <sz val="12"/>
        <rFont val="Arial"/>
        <family val="2"/>
        <charset val="204"/>
      </rPr>
      <t xml:space="preserve"> (NEW) б/э 1500/75</t>
    </r>
  </si>
  <si>
    <t>AVTOS CV12</t>
  </si>
  <si>
    <t>AVTOS    HY01</t>
  </si>
  <si>
    <t>AVTOS  MI23</t>
  </si>
  <si>
    <t>NISSAN NP-300</t>
  </si>
  <si>
    <t>BOSAL  2254</t>
  </si>
  <si>
    <r>
      <t xml:space="preserve">MAZDA CX-9 </t>
    </r>
    <r>
      <rPr>
        <b/>
        <sz val="12"/>
        <rFont val="Arial"/>
        <family val="2"/>
        <charset val="204"/>
      </rPr>
      <t>(б/э)</t>
    </r>
  </si>
  <si>
    <r>
      <t xml:space="preserve">MERCEDES GL(X 164-166) </t>
    </r>
    <r>
      <rPr>
        <b/>
        <sz val="12"/>
        <rFont val="Arial"/>
        <family val="2"/>
        <charset val="204"/>
      </rPr>
      <t>(б/э)</t>
    </r>
  </si>
  <si>
    <r>
      <t>OPEL MERIVA</t>
    </r>
    <r>
      <rPr>
        <b/>
        <sz val="12"/>
        <rFont val="Arial"/>
        <family val="2"/>
        <charset val="204"/>
      </rPr>
      <t xml:space="preserve"> (б/э)</t>
    </r>
  </si>
  <si>
    <t>BOSAL 1180</t>
  </si>
  <si>
    <r>
      <t xml:space="preserve">CHEVROLET LACETTI (седан) </t>
    </r>
    <r>
      <rPr>
        <b/>
        <sz val="12"/>
        <rFont val="Arial"/>
        <family val="2"/>
        <charset val="204"/>
      </rPr>
      <t xml:space="preserve">/DAEWOO GENTRA </t>
    </r>
  </si>
  <si>
    <t>2005-2013 -</t>
  </si>
  <si>
    <t>BOSAL 6506</t>
  </si>
  <si>
    <t>BOSAL 1229</t>
  </si>
  <si>
    <t>Е</t>
  </si>
  <si>
    <t>AVTOS И01</t>
  </si>
  <si>
    <t>ЛИДЕР VAZ40</t>
  </si>
  <si>
    <t>MITSUBISHI LANCER IX (все кузова)</t>
  </si>
  <si>
    <t>2011-2014</t>
  </si>
  <si>
    <t>2015-</t>
  </si>
  <si>
    <t>ламп. Пов.</t>
  </si>
  <si>
    <t>ЛИДЕР О116</t>
  </si>
  <si>
    <t>ЛИДЕР N114</t>
  </si>
  <si>
    <t>ЛИДЕР F102</t>
  </si>
  <si>
    <t>BOSAL   3062</t>
  </si>
  <si>
    <t>Розетка к ТСУ EDV 7P без электрожгута с пыльником и разветвителем зеркальная</t>
  </si>
  <si>
    <t>Розетка к ТСУ EDV 7P без электрожгута с пыльником и разветвителем</t>
  </si>
  <si>
    <t>022-009</t>
  </si>
  <si>
    <t>2233/100</t>
  </si>
  <si>
    <t>Нов. 2015</t>
  </si>
  <si>
    <t>2198-A</t>
  </si>
  <si>
    <t>022-008</t>
  </si>
  <si>
    <t>99-4285-4416</t>
  </si>
  <si>
    <t>2002-                                     202-2012                                    2006-2015</t>
  </si>
  <si>
    <t>3555-AK6</t>
  </si>
  <si>
    <t>022-007               (с 2010г.в.)</t>
  </si>
  <si>
    <t>2003-2015   2016-</t>
  </si>
  <si>
    <t>Transporter T-5 minibus, van, caravelle, multivan                                         Transporter T-6 multivan</t>
  </si>
  <si>
    <t>022-007        (с2007г.в.)</t>
  </si>
  <si>
    <t>2010-2015   2015-</t>
  </si>
  <si>
    <t xml:space="preserve">Passat V \ V+ sedan                                                                                                                                                                                                     Passat V \ V+ wagon                                                                                                                                                                                                                             Skoda Superb I sedan                    </t>
  </si>
  <si>
    <t>2950/120</t>
  </si>
  <si>
    <t>3093-F</t>
  </si>
  <si>
    <t>3092-F</t>
  </si>
  <si>
    <t>2008-2015</t>
  </si>
  <si>
    <t>8159</t>
  </si>
  <si>
    <t>6312-A</t>
  </si>
  <si>
    <t>2009/11-2015</t>
  </si>
  <si>
    <t>2008-2015                      2010-2015</t>
  </si>
  <si>
    <t>Superb I sedan                                                                                  Volkswagen Passat V \ V+ sedan                                                    Volkswagen Passat V \ V+ wagon</t>
  </si>
  <si>
    <t xml:space="preserve">2007/3-2013        </t>
  </si>
  <si>
    <t>022-007 для Megane III</t>
  </si>
  <si>
    <t>1434-F</t>
  </si>
  <si>
    <t>Нов.2015</t>
  </si>
  <si>
    <t>1435-A</t>
  </si>
  <si>
    <t>2012-2015</t>
  </si>
  <si>
    <t>Touareg 4x4                                                                                   Porsche Cayenne 4x4      (без электрики)                    Q7 4x4</t>
  </si>
  <si>
    <t>8863</t>
  </si>
  <si>
    <t>2197-A</t>
  </si>
  <si>
    <t>2002/12-      2010 -</t>
  </si>
  <si>
    <t>4165-E</t>
  </si>
  <si>
    <r>
      <t xml:space="preserve">Zafira B minivan </t>
    </r>
    <r>
      <rPr>
        <sz val="12"/>
        <color indexed="10"/>
        <rFont val="Arial"/>
        <family val="2"/>
      </rPr>
      <t>(без электрики)          исключая а/м с парктроником</t>
    </r>
  </si>
  <si>
    <t>8852</t>
  </si>
  <si>
    <t>4377-A</t>
  </si>
  <si>
    <t>2007/7-2015</t>
  </si>
  <si>
    <t>8865</t>
  </si>
  <si>
    <t>4378-A</t>
  </si>
  <si>
    <t>2007/2-2014</t>
  </si>
  <si>
    <t>0888</t>
  </si>
  <si>
    <t>4376-A</t>
  </si>
  <si>
    <t>4375-A</t>
  </si>
  <si>
    <t>2005/4-2014</t>
  </si>
  <si>
    <t>Pathfinder (R51)</t>
  </si>
  <si>
    <t>2012-2015   2015-</t>
  </si>
  <si>
    <t>4158-FBP</t>
  </si>
  <si>
    <t>2009-2013   2003-2008    2011-</t>
  </si>
  <si>
    <t>3 HB 2009-2013,
3 sedan 03-08,
Ford Focus III HB 2011-…</t>
  </si>
  <si>
    <t>8844</t>
  </si>
  <si>
    <t>3320-A</t>
  </si>
  <si>
    <t>2200/75</t>
  </si>
  <si>
    <t>7354-A</t>
  </si>
  <si>
    <t>8300</t>
  </si>
  <si>
    <t>6757-A</t>
  </si>
  <si>
    <t>2011-2015  2015-</t>
  </si>
  <si>
    <t>8856</t>
  </si>
  <si>
    <t>6755-A</t>
  </si>
  <si>
    <t>Cerato  sedan  дв. 1,6L</t>
  </si>
  <si>
    <t>6756-A</t>
  </si>
  <si>
    <t>8840</t>
  </si>
  <si>
    <t>4260-A</t>
  </si>
  <si>
    <t>GC 6</t>
  </si>
  <si>
    <r>
      <t xml:space="preserve">Emgrand sedan </t>
    </r>
    <r>
      <rPr>
        <sz val="12"/>
        <color indexed="10"/>
        <rFont val="Arial"/>
        <family val="2"/>
        <charset val="204"/>
      </rPr>
      <t>(без электрики)</t>
    </r>
  </si>
  <si>
    <t>3984-F</t>
  </si>
  <si>
    <t>2000-2014</t>
  </si>
  <si>
    <t>Transit со ступенькой</t>
  </si>
  <si>
    <r>
      <t xml:space="preserve">Ranger XL  и XLT (пр-во с 2013) без ступеньки      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</si>
  <si>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Ranger (Limited, Wildtrak) со ступенькой                 </t>
    </r>
    <r>
      <rPr>
        <sz val="12"/>
        <color indexed="10"/>
        <rFont val="Arial"/>
        <family val="2"/>
        <charset val="204"/>
      </rPr>
      <t>(без электрики)</t>
    </r>
  </si>
  <si>
    <t>2007/3-2015</t>
  </si>
  <si>
    <t>Focus III HB 2011-…
Focus II HB 2004-2010
C-Max 2004-                                                                Grand C-Max 2011-                                                  
Mazda 3 HB 2009-2013
Mazda 3 sedan 03-09</t>
  </si>
  <si>
    <t>3985-A</t>
  </si>
  <si>
    <t>C4 Aircross</t>
  </si>
  <si>
    <t>7608-A</t>
  </si>
  <si>
    <t xml:space="preserve">Rezzo minivan                                                                                                                     Daewoo Tacuma minivan </t>
  </si>
  <si>
    <t>BRILLIANCE</t>
  </si>
  <si>
    <t>2013-2015</t>
  </si>
  <si>
    <r>
      <t xml:space="preserve">Lada Largus                                                                              Lada Largus cross </t>
    </r>
    <r>
      <rPr>
        <sz val="12"/>
        <color rgb="FFFF0000"/>
        <rFont val="Arial"/>
        <family val="2"/>
        <charset val="204"/>
      </rPr>
      <t>(без электрики)</t>
    </r>
  </si>
  <si>
    <t>1231-A</t>
  </si>
  <si>
    <t>2007- 2013               2007- 2013       1996/1-             1999-                                           2000-2007</t>
  </si>
  <si>
    <r>
      <t xml:space="preserve">LADA Kalina Сross </t>
    </r>
    <r>
      <rPr>
        <sz val="12"/>
        <color rgb="FFFF0000"/>
        <rFont val="Arial"/>
        <family val="2"/>
        <charset val="204"/>
      </rPr>
      <t>(без электрики)</t>
    </r>
  </si>
  <si>
    <t>1232-A</t>
  </si>
  <si>
    <t xml:space="preserve"> 2012-      2014-       2005-       2007-      2013-</t>
  </si>
  <si>
    <r>
      <t xml:space="preserve">Lada - Granta                                                                              Lada - Granta Liftback                                                                          Lada - Kalina 1118 sedan
Lada - Kalina 1117 wagon                                                    Lada – Kalina 2 2194 wagon    </t>
    </r>
    <r>
      <rPr>
        <sz val="12"/>
        <color rgb="FFFF0000"/>
        <rFont val="Arial"/>
        <family val="2"/>
        <charset val="204"/>
      </rPr>
      <t>(без электрики)</t>
    </r>
  </si>
  <si>
    <r>
      <t xml:space="preserve">Niva Urban 4x4   </t>
    </r>
    <r>
      <rPr>
        <sz val="12"/>
        <color rgb="FFFF0000"/>
        <rFont val="Arial"/>
        <family val="2"/>
        <charset val="204"/>
      </rPr>
      <t>(без электрики)</t>
    </r>
  </si>
  <si>
    <t>1233-A</t>
  </si>
  <si>
    <t>1977-              1993-            1995-      2015-</t>
  </si>
  <si>
    <t>Niva - 2121 4x4                                                                                           Niva - 21213, 21214 4x4                                                                                           Niva - 2131, 2129 4x5</t>
  </si>
  <si>
    <t>1207-AN</t>
  </si>
  <si>
    <t>1977-              1993-           1995-      2015-</t>
  </si>
  <si>
    <t>1207-HN</t>
  </si>
  <si>
    <t>1994-2015       2015-</t>
  </si>
  <si>
    <t>6509-E</t>
  </si>
  <si>
    <t>2009-2015  2015-</t>
  </si>
  <si>
    <r>
      <t xml:space="preserve">Gazelle Next (бортовая)    </t>
    </r>
    <r>
      <rPr>
        <sz val="12"/>
        <color rgb="FFFF0000"/>
        <rFont val="Arial"/>
        <family val="2"/>
        <charset val="204"/>
      </rPr>
      <t>(без электрики)</t>
    </r>
  </si>
  <si>
    <t>Mi-Do</t>
  </si>
  <si>
    <t>On-Do</t>
  </si>
  <si>
    <r>
      <t xml:space="preserve">On-Do </t>
    </r>
    <r>
      <rPr>
        <sz val="12"/>
        <color rgb="FFFF0000"/>
        <rFont val="Arial"/>
        <family val="2"/>
        <charset val="204"/>
      </rPr>
      <t>(без электрики)</t>
    </r>
  </si>
  <si>
    <t xml:space="preserve">Niva 2123 4x4 </t>
  </si>
  <si>
    <r>
      <t xml:space="preserve">I. Прайс-лист на тягово-сцепные устройства для отечественных моделей автомобилей. </t>
    </r>
    <r>
      <rPr>
        <b/>
        <sz val="14"/>
        <color rgb="FFFF0000"/>
        <rFont val="Arial"/>
        <family val="2"/>
        <charset val="204"/>
      </rPr>
      <t>Действителен с 01.10.2015*</t>
    </r>
  </si>
  <si>
    <t>Шар тип K</t>
  </si>
  <si>
    <t>000-214</t>
  </si>
  <si>
    <r>
      <t xml:space="preserve">Jumper III                                                        Fiat Ducato IV, Peugeot Boxer III </t>
    </r>
    <r>
      <rPr>
        <sz val="12"/>
        <color rgb="FFFF0000"/>
        <rFont val="Arial"/>
        <family val="2"/>
        <charset val="204"/>
      </rPr>
      <t>PICK-UP (без электрики)</t>
    </r>
  </si>
  <si>
    <r>
      <t xml:space="preserve">Qashgai </t>
    </r>
    <r>
      <rPr>
        <sz val="12"/>
        <color rgb="FFFF0000"/>
        <rFont val="Arial"/>
        <family val="2"/>
        <charset val="204"/>
      </rPr>
      <t xml:space="preserve"> (без электрики)</t>
    </r>
  </si>
  <si>
    <t>050-613</t>
  </si>
  <si>
    <r>
      <t xml:space="preserve">Qashgai  </t>
    </r>
    <r>
      <rPr>
        <sz val="12"/>
        <color rgb="FFFF0000"/>
        <rFont val="Arial"/>
        <family val="2"/>
        <charset val="204"/>
      </rPr>
      <t>(без электрики)</t>
    </r>
  </si>
  <si>
    <t>3000/120</t>
  </si>
  <si>
    <t>2005-2014</t>
  </si>
  <si>
    <r>
      <t xml:space="preserve">Pathfinder </t>
    </r>
    <r>
      <rPr>
        <sz val="12"/>
        <color rgb="FFFF0000"/>
        <rFont val="Arial"/>
        <family val="2"/>
        <charset val="204"/>
      </rPr>
      <t>(без электрики)</t>
    </r>
  </si>
  <si>
    <t>017-072</t>
  </si>
  <si>
    <r>
      <t xml:space="preserve">Outlander  </t>
    </r>
    <r>
      <rPr>
        <sz val="12"/>
        <color indexed="10"/>
        <rFont val="Arial"/>
        <family val="2"/>
      </rPr>
      <t>(без электрики)</t>
    </r>
  </si>
  <si>
    <t>049-443</t>
  </si>
  <si>
    <t>2000/140</t>
  </si>
  <si>
    <t>1800/80</t>
  </si>
  <si>
    <r>
      <t xml:space="preserve"> i40 sedan, wagon  </t>
    </r>
    <r>
      <rPr>
        <sz val="12"/>
        <color rgb="FFFF0000"/>
        <rFont val="Arial"/>
        <family val="2"/>
        <charset val="204"/>
      </rPr>
      <t>(без электрики)</t>
    </r>
  </si>
  <si>
    <t>037-881</t>
  </si>
  <si>
    <t>049-483</t>
  </si>
  <si>
    <r>
      <t xml:space="preserve">Jumper III                                                        Fiat Ducato IV, Peugeot Boxer III </t>
    </r>
    <r>
      <rPr>
        <sz val="12"/>
        <color rgb="FFFF0000"/>
        <rFont val="Arial"/>
        <family val="2"/>
        <charset val="204"/>
      </rPr>
      <t>PICK-UP</t>
    </r>
    <r>
      <rPr>
        <sz val="12"/>
        <rFont val="Arial"/>
        <family val="2"/>
        <charset val="204"/>
      </rPr>
      <t xml:space="preserve"> </t>
    </r>
    <r>
      <rPr>
        <sz val="12"/>
        <color rgb="FFFF0000"/>
        <rFont val="Arial"/>
        <family val="2"/>
        <charset val="204"/>
      </rPr>
      <t>(без электрики)</t>
    </r>
  </si>
  <si>
    <t>3055/140</t>
  </si>
  <si>
    <r>
      <t xml:space="preserve">X-6 (E71) </t>
    </r>
    <r>
      <rPr>
        <sz val="12"/>
        <color indexed="10"/>
        <rFont val="Arial"/>
        <family val="2"/>
      </rPr>
      <t>(без электрики)</t>
    </r>
  </si>
  <si>
    <t>048-043</t>
  </si>
  <si>
    <r>
      <t xml:space="preserve">II. Прайс-лист на тягово-сцепные устройства произведенные в Венгрии для импортных моделей автомобилей. </t>
    </r>
    <r>
      <rPr>
        <b/>
        <sz val="14"/>
        <color rgb="FFFF0000"/>
        <rFont val="Arial"/>
        <family val="2"/>
        <charset val="204"/>
      </rPr>
      <t>Действителен с 01.10.2015*</t>
    </r>
  </si>
  <si>
    <t xml:space="preserve">TOYOTA RAV 4 </t>
  </si>
  <si>
    <t>DAEWOO NEXIA</t>
  </si>
  <si>
    <r>
      <t xml:space="preserve">TOYOTA LC 200VX / LEXUS LX570 </t>
    </r>
    <r>
      <rPr>
        <b/>
        <sz val="12"/>
        <rFont val="Arial"/>
        <family val="2"/>
        <charset val="204"/>
      </rPr>
      <t>(б/э)</t>
    </r>
  </si>
  <si>
    <t>ЛИДЕР N121</t>
  </si>
  <si>
    <t>BOSAL   5206</t>
  </si>
  <si>
    <r>
      <t xml:space="preserve">XC 60-70 </t>
    </r>
    <r>
      <rPr>
        <sz val="12"/>
        <color indexed="10"/>
        <rFont val="Arial"/>
        <family val="2"/>
        <charset val="204"/>
      </rPr>
      <t>(без электрики)</t>
    </r>
  </si>
  <si>
    <t>8900</t>
  </si>
  <si>
    <t>Passat B8 sedan (без электрики)                      Skoda Superb</t>
  </si>
  <si>
    <r>
      <t xml:space="preserve">Touareg 4x4                                                                                   Porsche Cayenne 4x4     </t>
    </r>
    <r>
      <rPr>
        <sz val="12"/>
        <color indexed="10"/>
        <rFont val="Arial"/>
        <family val="2"/>
        <charset val="204"/>
      </rPr>
      <t xml:space="preserve"> (без электрики) </t>
    </r>
    <r>
      <rPr>
        <sz val="12"/>
        <rFont val="Arial"/>
        <family val="2"/>
      </rPr>
      <t xml:space="preserve">                   Q7 4x4</t>
    </r>
  </si>
  <si>
    <t>2007-                        2011-</t>
  </si>
  <si>
    <t>Tiguan 4x4                                                          Audi Q3</t>
  </si>
  <si>
    <r>
      <t xml:space="preserve">Hilux double cab (без отбойного бруса) </t>
    </r>
    <r>
      <rPr>
        <sz val="12"/>
        <color indexed="10"/>
        <rFont val="Arial"/>
        <family val="2"/>
        <charset val="204"/>
      </rPr>
      <t>без электрики</t>
    </r>
  </si>
  <si>
    <r>
      <t xml:space="preserve">Venza </t>
    </r>
    <r>
      <rPr>
        <sz val="12"/>
        <color indexed="10"/>
        <rFont val="Arial"/>
        <family val="2"/>
        <charset val="204"/>
      </rPr>
      <t>(без электрики)</t>
    </r>
  </si>
  <si>
    <t>8188</t>
  </si>
  <si>
    <t>2013-                   2015-</t>
  </si>
  <si>
    <r>
      <t xml:space="preserve">RAV 4  </t>
    </r>
    <r>
      <rPr>
        <sz val="12"/>
        <color indexed="10"/>
        <rFont val="Arial"/>
        <family val="2"/>
        <charset val="204"/>
      </rPr>
      <t>(без электрики</t>
    </r>
    <r>
      <rPr>
        <sz val="12"/>
        <rFont val="Arial"/>
        <family val="2"/>
      </rPr>
      <t>)</t>
    </r>
  </si>
  <si>
    <r>
      <t xml:space="preserve">Land Cruiser Prado J150  4x4                                                                  Lexus GX 460 4x4       </t>
    </r>
    <r>
      <rPr>
        <sz val="12"/>
        <color indexed="10"/>
        <rFont val="Arial"/>
        <family val="2"/>
        <charset val="204"/>
      </rPr>
      <t xml:space="preserve"> (без электрики) Крепление шара на балке ТСУ</t>
    </r>
  </si>
  <si>
    <r>
      <t xml:space="preserve">Land Cruiser 200 4x4                                                                                                                 Lexus LX 570 4x4       </t>
    </r>
    <r>
      <rPr>
        <sz val="12"/>
        <color indexed="10"/>
        <rFont val="Arial"/>
        <family val="2"/>
        <charset val="204"/>
      </rPr>
      <t>(без электрики)   Крепление шара на балке ТСУ</t>
    </r>
  </si>
  <si>
    <r>
      <t>Land Cruiser 200 4x4                                                Lexus LX 570 4x4</t>
    </r>
    <r>
      <rPr>
        <sz val="12"/>
        <color indexed="10"/>
        <rFont val="Arial"/>
        <family val="2"/>
        <charset val="204"/>
      </rPr>
      <t>(без электрики)   Крепление шара на балке ТСУ</t>
    </r>
  </si>
  <si>
    <r>
      <t>Highlander</t>
    </r>
    <r>
      <rPr>
        <sz val="12"/>
        <color indexed="10"/>
        <rFont val="Arial"/>
        <family val="2"/>
        <charset val="204"/>
      </rPr>
      <t xml:space="preserve"> (без электрики)        Крепление шара на балке ТСУ</t>
    </r>
  </si>
  <si>
    <r>
      <t xml:space="preserve">Highlander </t>
    </r>
    <r>
      <rPr>
        <sz val="12"/>
        <color indexed="10"/>
        <rFont val="Arial"/>
        <family val="2"/>
        <charset val="204"/>
      </rPr>
      <t>(без электрики)        Крепление шара на балке ТСУ</t>
    </r>
  </si>
  <si>
    <r>
      <t xml:space="preserve">Highlander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</si>
  <si>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Corolla sedan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</si>
  <si>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Corolla HB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</si>
  <si>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Avensis Wagon( </t>
    </r>
    <r>
      <rPr>
        <sz val="12"/>
        <color indexed="10"/>
        <rFont val="Arial"/>
        <family val="2"/>
        <charset val="204"/>
      </rPr>
      <t>без электрики)</t>
    </r>
  </si>
  <si>
    <r>
      <t xml:space="preserve">Avensis Sedan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</si>
  <si>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Auris HB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</si>
  <si>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SX4 new (S-Cross)     </t>
    </r>
    <r>
      <rPr>
        <sz val="12"/>
        <color indexed="10"/>
        <rFont val="Arial"/>
        <family val="2"/>
        <charset val="204"/>
      </rPr>
      <t>(без электрики)</t>
    </r>
  </si>
  <si>
    <t>2014-                                               2015-</t>
  </si>
  <si>
    <r>
      <t xml:space="preserve">SX4 new (S-Cross)     </t>
    </r>
    <r>
      <rPr>
        <sz val="12"/>
        <color indexed="10"/>
        <rFont val="Arial"/>
        <family val="2"/>
        <charset val="204"/>
      </rPr>
      <t xml:space="preserve">(без электрики)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Vitara  </t>
    </r>
  </si>
  <si>
    <r>
      <t>Out back 4x4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</si>
  <si>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XV 4x4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</si>
  <si>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Forester 4x4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</si>
  <si>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Stavic 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</si>
  <si>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>Skoda Superb</t>
    </r>
    <r>
      <rPr>
        <sz val="12"/>
        <color indexed="10"/>
        <rFont val="Arial"/>
        <family val="2"/>
        <charset val="204"/>
      </rPr>
      <t xml:space="preserve"> (без электрики)</t>
    </r>
    <r>
      <rPr>
        <sz val="12"/>
        <rFont val="Arial"/>
        <family val="2"/>
      </rPr>
      <t xml:space="preserve">                    Passat B8 sedan                   </t>
    </r>
  </si>
  <si>
    <r>
      <t xml:space="preserve">Rapid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</si>
  <si>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Sandero Stepway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</si>
  <si>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Sandero HB    </t>
    </r>
    <r>
      <rPr>
        <sz val="12"/>
        <color indexed="10"/>
        <rFont val="Arial"/>
        <family val="2"/>
        <charset val="204"/>
      </rPr>
      <t>(без электрики)</t>
    </r>
  </si>
  <si>
    <t>1997-2010</t>
  </si>
  <si>
    <r>
      <t>Master передний привод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</si>
  <si>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Logan II sedan  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</si>
  <si>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Duster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</si>
  <si>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Macan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</si>
  <si>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Berlingo II minivan, van                                                                                              Peugeot Partner  II minivan, van   </t>
    </r>
    <r>
      <rPr>
        <sz val="12"/>
        <color indexed="10"/>
        <rFont val="Arial"/>
        <family val="2"/>
        <charset val="204"/>
      </rPr>
      <t xml:space="preserve">Короткая база (4380мм.) </t>
    </r>
    <r>
      <rPr>
        <sz val="12"/>
        <rFont val="Arial"/>
        <family val="2"/>
      </rPr>
      <t xml:space="preserve">                      </t>
    </r>
    <r>
      <rPr>
        <sz val="12"/>
        <color indexed="10"/>
        <rFont val="Arial"/>
        <family val="2"/>
      </rPr>
      <t>(без электрики)</t>
    </r>
  </si>
  <si>
    <r>
      <t xml:space="preserve">Boxer III                                                    Fiat Ducato IV, Citroen Jumper III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</si>
  <si>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4007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</si>
  <si>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408 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</si>
  <si>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Mokka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</si>
  <si>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Astra J Sedan исключая комплектацию Cosmo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</si>
  <si>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Astra J HB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</si>
  <si>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X-Trail 4x4 (T32)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</si>
  <si>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Tiida HB 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</si>
  <si>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Terrano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</si>
  <si>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Sentra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</si>
  <si>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Pathfinder (R52)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</si>
  <si>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Juke (4WD)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</si>
  <si>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Almera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</si>
  <si>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Outlander XL 7 4x4 </t>
    </r>
    <r>
      <rPr>
        <sz val="12"/>
        <color indexed="10"/>
        <rFont val="Arial"/>
        <family val="2"/>
        <charset val="204"/>
      </rPr>
      <t>(без электрики)</t>
    </r>
  </si>
  <si>
    <t>2014-2015</t>
  </si>
  <si>
    <r>
      <t xml:space="preserve">L200 </t>
    </r>
    <r>
      <rPr>
        <sz val="12"/>
        <color indexed="10"/>
        <rFont val="Arial"/>
        <family val="2"/>
        <charset val="204"/>
      </rPr>
      <t xml:space="preserve"> (без электрики)</t>
    </r>
  </si>
  <si>
    <t>2007-2014, 2015-</t>
  </si>
  <si>
    <r>
      <t xml:space="preserve">L-200                                                                                                              L-200 </t>
    </r>
    <r>
      <rPr>
        <sz val="12"/>
        <color indexed="10"/>
        <rFont val="Arial"/>
        <family val="2"/>
        <charset val="204"/>
      </rPr>
      <t>Triton (с отбойным брусом)</t>
    </r>
  </si>
  <si>
    <r>
      <t xml:space="preserve">Sprinter Classic база 5640мм без ступеньки 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</si>
  <si>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CX-9 </t>
    </r>
    <r>
      <rPr>
        <sz val="12"/>
        <color indexed="10"/>
        <rFont val="Arial"/>
        <family val="2"/>
        <charset val="204"/>
      </rPr>
      <t>(без электрики)</t>
    </r>
  </si>
  <si>
    <t>2012-          2015-</t>
  </si>
  <si>
    <r>
      <t xml:space="preserve">X60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</si>
  <si>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X50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</si>
  <si>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Solano sedan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</si>
  <si>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Cebrium sedan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</si>
  <si>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Lexus LX 570 4x4                                    Toyoya Land Cruiser 200 4x4 </t>
    </r>
    <r>
      <rPr>
        <sz val="12"/>
        <color indexed="10"/>
        <rFont val="Arial"/>
        <family val="2"/>
        <charset val="204"/>
      </rPr>
      <t>(без электрики)   Крепление шара на балке ТСУ</t>
    </r>
  </si>
  <si>
    <r>
      <t xml:space="preserve">LX 570 4x4                                                                                                      Toyota Land Cruiser 200 4x4                  </t>
    </r>
    <r>
      <rPr>
        <sz val="12"/>
        <color indexed="10"/>
        <rFont val="Arial"/>
        <family val="2"/>
        <charset val="204"/>
      </rPr>
      <t>(без электрики)                                               Крепление шара на балке ТСУ</t>
    </r>
  </si>
  <si>
    <r>
      <t xml:space="preserve">GX 460
Land Cruiser Prado (150)  4x4                </t>
    </r>
    <r>
      <rPr>
        <sz val="12"/>
        <color indexed="10"/>
        <rFont val="Arial"/>
        <family val="2"/>
        <charset val="204"/>
      </rPr>
      <t>(без электрики)                                 Крепление шара на балке ТСУ</t>
    </r>
  </si>
  <si>
    <r>
      <t xml:space="preserve">Discovery Sport  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</si>
  <si>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Soul MPV NEW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</si>
  <si>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Sorento Prime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</si>
  <si>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Sorento 4x4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</si>
  <si>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Rio II HB </t>
    </r>
    <r>
      <rPr>
        <sz val="12"/>
        <color indexed="10"/>
        <rFont val="Arial"/>
        <family val="2"/>
        <charset val="204"/>
      </rPr>
      <t xml:space="preserve"> (без электрики)   </t>
    </r>
  </si>
  <si>
    <r>
      <t xml:space="preserve">Mohave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</si>
  <si>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Cerato sedan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</si>
  <si>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Ceed Sporty Wagon                             Hyundai I30 SW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</si>
  <si>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S5 </t>
    </r>
    <r>
      <rPr>
        <sz val="12"/>
        <color indexed="10"/>
        <rFont val="Arial"/>
        <family val="2"/>
        <charset val="204"/>
      </rPr>
      <t>(без электрики)</t>
    </r>
  </si>
  <si>
    <t>1600/100</t>
  </si>
  <si>
    <t>Нов. 2016</t>
  </si>
  <si>
    <t xml:space="preserve">Tucson                                                                            </t>
  </si>
  <si>
    <t>4261-A</t>
  </si>
  <si>
    <r>
      <t xml:space="preserve">Solaris sedan, HB  </t>
    </r>
    <r>
      <rPr>
        <sz val="12"/>
        <color indexed="10"/>
        <rFont val="Arial"/>
        <family val="2"/>
        <charset val="204"/>
      </rPr>
      <t>(без электрики)</t>
    </r>
  </si>
  <si>
    <t>2012-                  2013-                  2012-2015</t>
  </si>
  <si>
    <r>
      <t xml:space="preserve">Santa Fe                                             Grand Santa Fe   </t>
    </r>
    <r>
      <rPr>
        <sz val="12"/>
        <color indexed="10"/>
        <rFont val="Arial"/>
        <family val="2"/>
        <charset val="204"/>
      </rPr>
      <t xml:space="preserve">(без электрики)                         </t>
    </r>
    <r>
      <rPr>
        <sz val="12"/>
        <rFont val="Arial"/>
        <family val="2"/>
        <charset val="204"/>
      </rPr>
      <t>KIA Sorento</t>
    </r>
  </si>
  <si>
    <r>
      <t xml:space="preserve">i30 SW                                                       Kia Ceed Sporty Wagon 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</si>
  <si>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Elantra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</si>
  <si>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CR-V 2,0; 2,4; 4x4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</si>
  <si>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Haima 7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</si>
  <si>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Wingle 5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</si>
  <si>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Hover M4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</si>
  <si>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Hover M2  </t>
    </r>
    <r>
      <rPr>
        <sz val="12"/>
        <color indexed="10"/>
        <rFont val="Arial"/>
        <family val="2"/>
        <charset val="204"/>
      </rPr>
      <t>(без электрики)</t>
    </r>
  </si>
  <si>
    <r>
      <t>Hover H6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</si>
  <si>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Emgrand X7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</si>
  <si>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Transit VAN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</si>
  <si>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Transit без ступеньки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</si>
  <si>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Tourneo Custom 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</si>
  <si>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Kuga 4x4 исключая авто с функцией сободные руки </t>
    </r>
    <r>
      <rPr>
        <sz val="12"/>
        <color indexed="10"/>
        <rFont val="Arial"/>
        <family val="2"/>
        <charset val="204"/>
      </rPr>
      <t>(без электрики)</t>
    </r>
  </si>
  <si>
    <r>
      <t>Fiesta  HB</t>
    </r>
    <r>
      <rPr>
        <sz val="12"/>
        <color indexed="10"/>
        <rFont val="Arial"/>
        <family val="2"/>
        <charset val="204"/>
      </rPr>
      <t xml:space="preserve"> (без электрики) </t>
    </r>
  </si>
  <si>
    <r>
      <t xml:space="preserve">Edge 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</si>
  <si>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Ecosport 2WD </t>
    </r>
    <r>
      <rPr>
        <sz val="12"/>
        <color indexed="10"/>
        <rFont val="Arial"/>
        <family val="2"/>
        <charset val="204"/>
      </rPr>
      <t>(без электрики)</t>
    </r>
  </si>
  <si>
    <t>3983-A</t>
  </si>
  <si>
    <r>
      <t xml:space="preserve">Ecosport 2WD, 4WD </t>
    </r>
    <r>
      <rPr>
        <sz val="12"/>
        <color indexed="10"/>
        <rFont val="Arial"/>
        <family val="2"/>
        <charset val="204"/>
      </rPr>
      <t>(без электрики)</t>
    </r>
  </si>
  <si>
    <t>Fiesta HB, sedan</t>
  </si>
  <si>
    <t>3986-A</t>
  </si>
  <si>
    <r>
      <t>Ducato III (van) - Sollers 44 339,10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</si>
  <si>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>V5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</si>
  <si>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Besturn B50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</si>
  <si>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C-Crosser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</si>
  <si>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C4 sedan </t>
    </r>
    <r>
      <rPr>
        <sz val="12"/>
        <color indexed="10"/>
        <rFont val="Arial"/>
        <family val="2"/>
        <charset val="204"/>
      </rPr>
      <t>(без электрики)</t>
    </r>
  </si>
  <si>
    <r>
      <t>Changan CS35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</si>
  <si>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Bonus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</si>
  <si>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Trailblaser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</si>
  <si>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Cruze SW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</si>
  <si>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Cobalt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</si>
  <si>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Captivа 4x4   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</si>
  <si>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Aveo HB </t>
    </r>
    <r>
      <rPr>
        <sz val="12"/>
        <color indexed="10"/>
        <rFont val="Arial"/>
        <family val="2"/>
        <charset val="204"/>
      </rPr>
      <t xml:space="preserve"> (без электрики)</t>
    </r>
  </si>
  <si>
    <r>
      <t xml:space="preserve">V5 </t>
    </r>
    <r>
      <rPr>
        <sz val="12"/>
        <color indexed="10"/>
        <rFont val="Arial"/>
        <family val="2"/>
        <charset val="204"/>
      </rPr>
      <t>(без электрики)</t>
    </r>
  </si>
  <si>
    <r>
      <t xml:space="preserve">Q7 4x4 </t>
    </r>
    <r>
      <rPr>
        <sz val="12"/>
        <color indexed="10"/>
        <rFont val="Arial"/>
        <family val="2"/>
        <charset val="204"/>
      </rPr>
      <t>(без электрики)</t>
    </r>
  </si>
  <si>
    <t xml:space="preserve">2011-                        2007-                        </t>
  </si>
  <si>
    <t xml:space="preserve"> Q3                                                                            VW Tiguan 4x4  </t>
  </si>
  <si>
    <r>
      <t xml:space="preserve">II. Прайс-лист на тягово-сцепные устройства для импортных моделей автомобилей. </t>
    </r>
    <r>
      <rPr>
        <b/>
        <sz val="14"/>
        <color indexed="10"/>
        <rFont val="Arial"/>
        <family val="2"/>
        <charset val="204"/>
      </rPr>
      <t>Действителен с 01.10.2015*</t>
    </r>
  </si>
  <si>
    <t>ООО "Бозал-Автофлекс"</t>
  </si>
  <si>
    <t>ЛИДЕР C303</t>
  </si>
  <si>
    <t>ЛИДЕР R106</t>
  </si>
  <si>
    <t>ЛИДЕР В204</t>
  </si>
  <si>
    <t>ЛИДЕР N113A</t>
  </si>
  <si>
    <t>ГАЗЕЛЬ борт  3302</t>
  </si>
  <si>
    <t>ЦЕПИ ПРОТИВОСКОЛЬЖЕНИЯ</t>
  </si>
  <si>
    <t>280 X 508     d8         6980</t>
  </si>
  <si>
    <t>185/75 R16   d6         5400</t>
  </si>
  <si>
    <t>175/70 R13   d5         3600</t>
  </si>
  <si>
    <t>35/12.5                        5400    сота</t>
  </si>
  <si>
    <t xml:space="preserve">33/12.5                        5200    сота      </t>
  </si>
  <si>
    <t>FORD FOCUS I</t>
  </si>
  <si>
    <t>1998-05</t>
  </si>
  <si>
    <t>AVTOS  FD02</t>
  </si>
  <si>
    <t>ЛИДЕР T117</t>
  </si>
  <si>
    <t>AVTOS  MI22</t>
  </si>
  <si>
    <r>
      <t xml:space="preserve">SUBARU XV </t>
    </r>
    <r>
      <rPr>
        <b/>
        <sz val="12"/>
        <rFont val="Arial"/>
        <family val="2"/>
        <charset val="204"/>
      </rPr>
      <t>(б/э)</t>
    </r>
  </si>
  <si>
    <t>260 X 508     d8         6980</t>
  </si>
  <si>
    <t>265/70 R16   d6         5900</t>
  </si>
  <si>
    <t>KIA RIO (седан / хечбек)</t>
  </si>
  <si>
    <t>2007/10-07/12</t>
  </si>
  <si>
    <t xml:space="preserve">TOYOTA COROLLA (седан) </t>
  </si>
  <si>
    <t>KIA SORENTO II</t>
  </si>
  <si>
    <t>BOSAL 1235</t>
  </si>
  <si>
    <t>BOSAL   2856</t>
  </si>
  <si>
    <t xml:space="preserve">MITSUBISHI L-200 </t>
  </si>
  <si>
    <t>BOSAL  4371</t>
  </si>
  <si>
    <t>BOSAL 5613</t>
  </si>
  <si>
    <t>BOSAL   3985</t>
  </si>
  <si>
    <r>
      <t xml:space="preserve">OPEL ZAFIRA  </t>
    </r>
    <r>
      <rPr>
        <b/>
        <sz val="12"/>
        <rFont val="Arial"/>
        <family val="2"/>
        <charset val="204"/>
      </rPr>
      <t>(б/э)</t>
    </r>
  </si>
  <si>
    <r>
      <t xml:space="preserve">PEUGEOT 307 </t>
    </r>
    <r>
      <rPr>
        <b/>
        <sz val="12"/>
        <rFont val="Arial"/>
        <family val="2"/>
        <charset val="204"/>
      </rPr>
      <t>/ 308 / CITROEN C4</t>
    </r>
    <r>
      <rPr>
        <sz val="12"/>
        <rFont val="Arial"/>
        <family val="2"/>
        <charset val="204"/>
      </rPr>
      <t xml:space="preserve"> (хечбек)</t>
    </r>
  </si>
  <si>
    <r>
      <t>MITSUBISHI L-200</t>
    </r>
    <r>
      <rPr>
        <b/>
        <sz val="12"/>
        <rFont val="Arial"/>
        <family val="2"/>
        <charset val="204"/>
      </rPr>
      <t xml:space="preserve"> (NEW) все кузова  3000/120</t>
    </r>
  </si>
  <si>
    <t>RENAULT KALEOS</t>
  </si>
  <si>
    <t>BOSAL  1421</t>
  </si>
  <si>
    <t>GALIA T 065 A</t>
  </si>
  <si>
    <t>BOSAL  1422</t>
  </si>
  <si>
    <t xml:space="preserve">GREAT WALL HOVER   /  Н5 </t>
  </si>
  <si>
    <t>BOSAL 2557</t>
  </si>
  <si>
    <t>2014-2015-</t>
  </si>
  <si>
    <t>KIA SPORTAGE    без подреза</t>
  </si>
  <si>
    <t>ЛИДЕР N106</t>
  </si>
  <si>
    <t>FC</t>
  </si>
  <si>
    <t xml:space="preserve"> смотри DUSTER</t>
  </si>
  <si>
    <t>GALIA    R087А</t>
  </si>
  <si>
    <t>AVTOS    KI15</t>
  </si>
  <si>
    <t>BOSAL 1232</t>
  </si>
  <si>
    <t>2005-2011-</t>
  </si>
  <si>
    <t>ТОЛЬЯТТИ</t>
  </si>
  <si>
    <t>X-Ray (без электрики) cмарт</t>
  </si>
  <si>
    <t>X-Ray (без электрики) смарт</t>
  </si>
  <si>
    <r>
      <t>CHEVROLET LANOS</t>
    </r>
    <r>
      <rPr>
        <b/>
        <sz val="12"/>
        <rFont val="Arial"/>
        <family val="2"/>
        <charset val="204"/>
      </rPr>
      <t xml:space="preserve"> /ZAZ SENS / CHANCE </t>
    </r>
    <r>
      <rPr>
        <sz val="12"/>
        <rFont val="Arial"/>
        <family val="2"/>
        <charset val="204"/>
      </rPr>
      <t>(седан)</t>
    </r>
  </si>
  <si>
    <t>2012-16/4</t>
  </si>
  <si>
    <t>BOSAL   3986</t>
  </si>
  <si>
    <t>20015-</t>
  </si>
  <si>
    <t>BOSAL    3302</t>
  </si>
  <si>
    <t>SSANG YONG REXTON I / KYRON I/ II</t>
  </si>
  <si>
    <t>AVTOS SY005</t>
  </si>
  <si>
    <t>BOSAL  6452</t>
  </si>
  <si>
    <t>SSANG YONG KYRON II</t>
  </si>
  <si>
    <t>ЛИДЕР S106</t>
  </si>
  <si>
    <t>ЛИДЕР M113</t>
  </si>
  <si>
    <r>
      <t xml:space="preserve">MITSUBISHI OUTLENDER NEW </t>
    </r>
    <r>
      <rPr>
        <b/>
        <sz val="12"/>
        <rFont val="Arial"/>
        <family val="2"/>
        <charset val="204"/>
      </rPr>
      <t>(б/э)</t>
    </r>
  </si>
  <si>
    <t xml:space="preserve">ЛИДЕР   H101 </t>
  </si>
  <si>
    <t xml:space="preserve">ЛИДЕР   H104 </t>
  </si>
  <si>
    <r>
      <t xml:space="preserve">HONDA CR-V </t>
    </r>
    <r>
      <rPr>
        <b/>
        <sz val="12"/>
        <rFont val="Arial"/>
        <family val="2"/>
        <charset val="204"/>
      </rPr>
      <t>(б/э)</t>
    </r>
  </si>
  <si>
    <t>STEINHOFF V125</t>
  </si>
  <si>
    <r>
      <t xml:space="preserve">VOLKSWAGEN AMOROK </t>
    </r>
    <r>
      <rPr>
        <b/>
        <sz val="12"/>
        <rFont val="Arial"/>
        <family val="2"/>
        <charset val="204"/>
      </rPr>
      <t>(б/э)</t>
    </r>
  </si>
  <si>
    <t>STEINHOFF V020</t>
  </si>
  <si>
    <t>STEINHOFF H055</t>
  </si>
  <si>
    <t>AVTOS  MI25</t>
  </si>
  <si>
    <r>
      <t>SUBARU OUTBACK</t>
    </r>
    <r>
      <rPr>
        <b/>
        <sz val="12"/>
        <rFont val="Arial"/>
        <family val="2"/>
        <charset val="204"/>
      </rPr>
      <t xml:space="preserve"> (б/э)</t>
    </r>
  </si>
  <si>
    <t>GALIA S102</t>
  </si>
  <si>
    <t>2009-2015</t>
  </si>
  <si>
    <t>BOSAL   2181</t>
  </si>
  <si>
    <t>2000/5-2013</t>
  </si>
  <si>
    <r>
      <t>SUZUKI SX4 ( new S-cross )х/б  1600/75</t>
    </r>
    <r>
      <rPr>
        <b/>
        <sz val="12"/>
        <rFont val="Arial"/>
        <family val="2"/>
        <charset val="204"/>
      </rPr>
      <t xml:space="preserve"> (б/выр / б/э)</t>
    </r>
  </si>
  <si>
    <r>
      <t xml:space="preserve">SUZUKI SX4( new S-cross ) </t>
    </r>
    <r>
      <rPr>
        <b/>
        <sz val="12"/>
        <rFont val="Arial"/>
        <family val="2"/>
        <charset val="204"/>
      </rPr>
      <t>(б/э)</t>
    </r>
  </si>
  <si>
    <t>ЛИДЕР VAZ04</t>
  </si>
  <si>
    <t>NISSAN X-TRAIL T31 б/выр 1500/75</t>
  </si>
  <si>
    <t>Электрика TLC 200</t>
  </si>
  <si>
    <t>BRINK 753971</t>
  </si>
  <si>
    <t xml:space="preserve">Электрика TLC 200 / LEXUS LX 570  </t>
  </si>
  <si>
    <t xml:space="preserve">Электрика TLC 150  </t>
  </si>
  <si>
    <t>BRINK 754051</t>
  </si>
  <si>
    <t>AVTOS  FD20</t>
  </si>
  <si>
    <t>AVTOS RN08</t>
  </si>
  <si>
    <t>AVTOS SK08</t>
  </si>
  <si>
    <t>2006-2015</t>
  </si>
  <si>
    <t>BOSAL    3982</t>
  </si>
  <si>
    <t>FORD TRANZIT б/э</t>
  </si>
  <si>
    <t>NISSAN ALMERA (N16)cедан</t>
  </si>
  <si>
    <t>BOSAL 1150</t>
  </si>
  <si>
    <r>
      <t xml:space="preserve">OPEL ASTRA Н (хечбек) </t>
    </r>
    <r>
      <rPr>
        <b/>
        <sz val="12"/>
        <rFont val="Arial"/>
        <family val="2"/>
        <charset val="204"/>
      </rPr>
      <t>(б/э нужен смарт)</t>
    </r>
  </si>
  <si>
    <t>BOSAL 1165</t>
  </si>
  <si>
    <r>
      <t xml:space="preserve">VOLKSWAGEN PASSAT VI (седан) </t>
    </r>
    <r>
      <rPr>
        <b/>
        <sz val="12"/>
        <rFont val="Arial"/>
        <family val="2"/>
        <charset val="204"/>
      </rPr>
      <t>(б/э)</t>
    </r>
  </si>
  <si>
    <r>
      <t xml:space="preserve">VOLKSWAGEN GOLF VI / </t>
    </r>
    <r>
      <rPr>
        <b/>
        <sz val="12"/>
        <rFont val="Arial"/>
        <family val="2"/>
        <charset val="204"/>
      </rPr>
      <t>PLUS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(б/э)</t>
    </r>
  </si>
  <si>
    <t>ЛИДЕР О108</t>
  </si>
  <si>
    <r>
      <t>MERCEDES SPRINTER Classik</t>
    </r>
    <r>
      <rPr>
        <b/>
        <sz val="12"/>
        <rFont val="Arial"/>
        <family val="2"/>
        <charset val="204"/>
      </rPr>
      <t xml:space="preserve"> (б/э)</t>
    </r>
  </si>
  <si>
    <t xml:space="preserve">PEWAG     </t>
  </si>
  <si>
    <t>ICE STAR</t>
  </si>
  <si>
    <t>BRENTA-C</t>
  </si>
  <si>
    <t>XMR 68</t>
  </si>
  <si>
    <t>SERV0</t>
  </si>
  <si>
    <t>RS   77</t>
  </si>
  <si>
    <t>H-SYST12250527PL</t>
  </si>
  <si>
    <t>AVTOS TY 27</t>
  </si>
  <si>
    <t>ЛИДЕР   H226</t>
  </si>
  <si>
    <t>2016-</t>
  </si>
  <si>
    <t>RENAULT KAPTUR б/э</t>
  </si>
  <si>
    <t>BOSAL  1436</t>
  </si>
  <si>
    <t>BRINK 377100</t>
  </si>
  <si>
    <t>BOSAL  6758</t>
  </si>
  <si>
    <t>HYUNDAI  IX35</t>
  </si>
  <si>
    <t>BOSAL  4253</t>
  </si>
  <si>
    <t>BOSAL  1425</t>
  </si>
  <si>
    <t>2010-15</t>
  </si>
  <si>
    <t>1999-2014</t>
  </si>
  <si>
    <t>2011/11-</t>
  </si>
  <si>
    <r>
      <t xml:space="preserve">NISSAN TERANO III </t>
    </r>
    <r>
      <rPr>
        <b/>
        <sz val="12"/>
        <rFont val="Arial"/>
        <family val="2"/>
        <charset val="204"/>
      </rPr>
      <t xml:space="preserve"> смотри DUSTER б/э</t>
    </r>
  </si>
  <si>
    <t>ЛИДЕР N120</t>
  </si>
  <si>
    <t>ЛИДЕР   H204</t>
  </si>
  <si>
    <t>HYUNDAI SANTA-FE II  подрез</t>
  </si>
  <si>
    <r>
      <t>NISSAN X-TRAIL T31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б/выр 2200/100</t>
    </r>
  </si>
  <si>
    <t>BOSAL  4160</t>
  </si>
  <si>
    <t>2000-2007-</t>
  </si>
  <si>
    <t>2001/9-2007</t>
  </si>
  <si>
    <t>AUTO-HAK A32</t>
  </si>
  <si>
    <t>BOSAL 2151</t>
  </si>
  <si>
    <t>2002-2015</t>
  </si>
  <si>
    <r>
      <t>KIA SPORTAGE не под 2 трубы/</t>
    </r>
    <r>
      <rPr>
        <b/>
        <sz val="12"/>
        <rFont val="Arial"/>
        <family val="2"/>
        <charset val="204"/>
      </rPr>
      <t>HYUNDAI TUCSON</t>
    </r>
  </si>
  <si>
    <t>STEINHOFF B 060</t>
  </si>
  <si>
    <t xml:space="preserve">CHEVROLET CRUZE (седан/ хечбек)   </t>
  </si>
  <si>
    <t>2008-2016-</t>
  </si>
  <si>
    <t>LEXUS RX300-330-350/TOYOTA HIGHLANDER</t>
  </si>
  <si>
    <t>AVTOS TY 33</t>
  </si>
  <si>
    <t>AVTOS SK04</t>
  </si>
  <si>
    <t>AVTOS NS23</t>
  </si>
  <si>
    <t>NISSAN TIIDA скедан /хэчбек</t>
  </si>
  <si>
    <t>2012-15</t>
  </si>
  <si>
    <t>AUTO-HAK О70</t>
  </si>
  <si>
    <t>BOSAL 1234</t>
  </si>
  <si>
    <t>ТРЕЙЛЕР 7241</t>
  </si>
  <si>
    <t xml:space="preserve">2011- </t>
  </si>
  <si>
    <t>2012-2017</t>
  </si>
  <si>
    <t>ТРЕЙЛЕР 8600</t>
  </si>
  <si>
    <t>ТРЕЙЛЕР 9011</t>
  </si>
  <si>
    <t>ТРЕЙЛЕР 9020</t>
  </si>
  <si>
    <r>
      <t xml:space="preserve">RENAULT FLUENCE </t>
    </r>
    <r>
      <rPr>
        <b/>
        <sz val="12"/>
        <rFont val="Arial"/>
        <family val="2"/>
        <charset val="204"/>
      </rPr>
      <t>(б/э)</t>
    </r>
  </si>
  <si>
    <t>ТРЕЙЛЕР 9041.01</t>
  </si>
  <si>
    <t>ТРЕЙЛЕР 9031</t>
  </si>
  <si>
    <t>TOYOTA COROLLA (седан)   без выреза</t>
  </si>
  <si>
    <t>AUTO-HAK H10</t>
  </si>
  <si>
    <t>ЛИДЕР VAZ08</t>
  </si>
  <si>
    <r>
      <t xml:space="preserve">RENAULT DUSTER </t>
    </r>
    <r>
      <rPr>
        <b/>
        <sz val="12"/>
        <rFont val="Arial"/>
        <family val="2"/>
        <charset val="204"/>
      </rPr>
      <t xml:space="preserve">/ NIS TERRANO III (б/э) подрез </t>
    </r>
  </si>
  <si>
    <r>
      <t xml:space="preserve">KIA SORENTO / H.SANTA FE III  </t>
    </r>
    <r>
      <rPr>
        <b/>
        <sz val="12"/>
        <rFont val="Arial"/>
        <family val="2"/>
        <charset val="204"/>
      </rPr>
      <t>(вырез 2000/100 б/э)</t>
    </r>
  </si>
  <si>
    <r>
      <t xml:space="preserve">MERCEDES МL 11-15г/GLE 15- (W166) </t>
    </r>
    <r>
      <rPr>
        <b/>
        <sz val="12"/>
        <rFont val="Arial"/>
        <family val="2"/>
        <charset val="204"/>
      </rPr>
      <t>(б/э)</t>
    </r>
  </si>
  <si>
    <r>
      <t xml:space="preserve">NISSAN SENTRA </t>
    </r>
    <r>
      <rPr>
        <b/>
        <sz val="12"/>
        <rFont val="Arial"/>
        <family val="2"/>
        <charset val="204"/>
      </rPr>
      <t>(б/э)</t>
    </r>
  </si>
  <si>
    <r>
      <t xml:space="preserve">PEUGEOT 408  </t>
    </r>
    <r>
      <rPr>
        <b/>
        <sz val="12"/>
        <rFont val="Arial"/>
        <family val="2"/>
        <charset val="204"/>
      </rPr>
      <t>(б/э)</t>
    </r>
  </si>
  <si>
    <t>BOSAL 1236</t>
  </si>
  <si>
    <t>ТРЕЙЛЕР 7230</t>
  </si>
  <si>
    <t>ТРЕЙЛЕР 7120</t>
  </si>
  <si>
    <t>ТРЕЙЛЕР 7231</t>
  </si>
  <si>
    <t>2000-2012</t>
  </si>
  <si>
    <r>
      <t xml:space="preserve">HYUNDAI SANTA-FE III </t>
    </r>
    <r>
      <rPr>
        <b/>
        <sz val="12"/>
        <rFont val="Arial"/>
        <family val="2"/>
        <charset val="204"/>
      </rPr>
      <t>KIA SORENTO (б/э) 50/1000</t>
    </r>
  </si>
  <si>
    <t>HYUNDAI SANTA-FЕ  (Тагаз Classic с 06-12) 75/1500</t>
  </si>
  <si>
    <t>MITSUBISHI PAJERO III /IV   1500/75</t>
  </si>
  <si>
    <t>ЛИДЕР VAZ35</t>
  </si>
  <si>
    <t>ЛИДЕР    L301</t>
  </si>
  <si>
    <t>LIFAN SOLANO</t>
  </si>
  <si>
    <t>ЛИДЕР R116</t>
  </si>
  <si>
    <r>
      <t xml:space="preserve">CHERY TIGGO V </t>
    </r>
    <r>
      <rPr>
        <b/>
        <sz val="12"/>
        <rFont val="Arial"/>
        <family val="2"/>
        <charset val="204"/>
      </rPr>
      <t>(б/э)</t>
    </r>
  </si>
  <si>
    <t>ЛИДЕР  T 120</t>
  </si>
  <si>
    <t>ЛИДЕР  T 121</t>
  </si>
  <si>
    <t>ВАЗ 1119 КАЛИНА I / II хечбек</t>
  </si>
  <si>
    <t>ЛИДЕР P107</t>
  </si>
  <si>
    <t>IMIOLA   T 044</t>
  </si>
  <si>
    <r>
      <t xml:space="preserve">KIA SPORTAGE    без подреза </t>
    </r>
    <r>
      <rPr>
        <b/>
        <sz val="12"/>
        <color theme="1"/>
        <rFont val="Arial"/>
        <family val="2"/>
        <charset val="204"/>
      </rPr>
      <t>(б/э) 1900/120</t>
    </r>
  </si>
  <si>
    <t>AUTO-HAK C41</t>
  </si>
  <si>
    <t>HYUNDAI GETZ</t>
  </si>
  <si>
    <t xml:space="preserve">ЛИДЕР   H207 </t>
  </si>
  <si>
    <r>
      <t>TOYOTA HIGHLANDER</t>
    </r>
    <r>
      <rPr>
        <b/>
        <sz val="12"/>
        <rFont val="Arial"/>
        <family val="2"/>
        <charset val="204"/>
      </rPr>
      <t xml:space="preserve">  б/э 1200/50</t>
    </r>
  </si>
  <si>
    <r>
      <t xml:space="preserve">TOYOTA LC 200VX / LEXUS LX570 </t>
    </r>
    <r>
      <rPr>
        <b/>
        <sz val="12"/>
        <rFont val="Arial"/>
        <family val="2"/>
        <charset val="204"/>
      </rPr>
      <t>(б/э) балка</t>
    </r>
  </si>
  <si>
    <r>
      <t>FORD FIESTA (седан/хэчбек)</t>
    </r>
    <r>
      <rPr>
        <b/>
        <sz val="12"/>
        <rFont val="Arial"/>
        <family val="2"/>
        <charset val="204"/>
      </rPr>
      <t xml:space="preserve"> б/э</t>
    </r>
  </si>
  <si>
    <r>
      <t>TOYOTA LC 200VX / LEXUS LX570</t>
    </r>
    <r>
      <rPr>
        <b/>
        <sz val="12"/>
        <rFont val="Arial"/>
        <family val="2"/>
        <charset val="204"/>
      </rPr>
      <t xml:space="preserve"> (б/э) балка</t>
    </r>
  </si>
  <si>
    <t>BOSAL    3320</t>
  </si>
  <si>
    <r>
      <t xml:space="preserve">ВАЗ Vesta  </t>
    </r>
    <r>
      <rPr>
        <b/>
        <sz val="12"/>
        <rFont val="Arial"/>
        <family val="2"/>
        <charset val="204"/>
      </rPr>
      <t xml:space="preserve">(б/э) </t>
    </r>
  </si>
  <si>
    <r>
      <t xml:space="preserve">SKODA OCTAVIA II (А5) / SUPERB II  </t>
    </r>
    <r>
      <rPr>
        <b/>
        <sz val="12"/>
        <rFont val="Arial"/>
        <family val="2"/>
        <charset val="204"/>
      </rPr>
      <t>(б/э) подрез</t>
    </r>
  </si>
  <si>
    <r>
      <t>OPEL MOKKA</t>
    </r>
    <r>
      <rPr>
        <b/>
        <sz val="12"/>
        <rFont val="Arial"/>
        <family val="2"/>
        <charset val="204"/>
      </rPr>
      <t xml:space="preserve"> (б/э)</t>
    </r>
  </si>
  <si>
    <t>ЛИДЕР T106</t>
  </si>
  <si>
    <t>SSANG YONG ACTION NEW               1500/  75</t>
  </si>
  <si>
    <t>AVTOS   B33</t>
  </si>
  <si>
    <t>AVTOS B38</t>
  </si>
  <si>
    <t>AVTOS B45</t>
  </si>
  <si>
    <t>ВАЗ 2115</t>
  </si>
  <si>
    <t>GALIA  М120</t>
  </si>
  <si>
    <t>ЛИДЕР   К107</t>
  </si>
  <si>
    <t>ЛИДЕР  КI112</t>
  </si>
  <si>
    <t>AVTOS   KI 24</t>
  </si>
  <si>
    <t>ЛИДЕР  КI108</t>
  </si>
  <si>
    <t>BOSAL  4260</t>
  </si>
  <si>
    <r>
      <t>ВАЗ 11113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ОКА</t>
    </r>
  </si>
  <si>
    <t>ВАЗ 2108 /09 /99</t>
  </si>
  <si>
    <t>ВАЗ 2104 /43 /44 /47</t>
  </si>
  <si>
    <t>ВАЗ 2101 /03 /06 "Классика"</t>
  </si>
  <si>
    <t>ВАЗ 2105 /07</t>
  </si>
  <si>
    <r>
      <t>ВАЗ 2123 NIVA CHEVROLET /</t>
    </r>
    <r>
      <rPr>
        <b/>
        <sz val="12"/>
        <rFont val="Arial"/>
        <family val="2"/>
        <charset val="204"/>
      </rPr>
      <t>Bertone</t>
    </r>
  </si>
  <si>
    <t>ВАЗ 2110 /11 /12;  2170 /72 ПРИОРА</t>
  </si>
  <si>
    <r>
      <t xml:space="preserve">ВАЗ 1118 /1117 КАЛИНА II /ГРАНТА седан/унив </t>
    </r>
    <r>
      <rPr>
        <b/>
        <sz val="12"/>
        <rFont val="Arial"/>
        <family val="2"/>
        <charset val="204"/>
      </rPr>
      <t>(б/э)</t>
    </r>
  </si>
  <si>
    <r>
      <t>ГАЗ 2410 /3110 /31029 /31105 (</t>
    </r>
    <r>
      <rPr>
        <b/>
        <sz val="12"/>
        <color indexed="10"/>
        <rFont val="Arial"/>
        <family val="2"/>
        <charset val="204"/>
      </rPr>
      <t>дв. КРАЙСЛЕР</t>
    </r>
    <r>
      <rPr>
        <sz val="12"/>
        <color indexed="10"/>
        <rFont val="Arial"/>
        <family val="2"/>
        <charset val="204"/>
      </rPr>
      <t>)</t>
    </r>
  </si>
  <si>
    <t>IMIOLA   L 031</t>
  </si>
  <si>
    <t>IMIOLA  T 050</t>
  </si>
  <si>
    <t>ЛИДЕР GAZ09</t>
  </si>
  <si>
    <t>ЛИДЕР GAZ03</t>
  </si>
  <si>
    <r>
      <t xml:space="preserve">LANDROVER FREELANDER II </t>
    </r>
    <r>
      <rPr>
        <b/>
        <sz val="12"/>
        <rFont val="Arial"/>
        <family val="2"/>
        <charset val="204"/>
      </rPr>
      <t>(б/э)   2300/150</t>
    </r>
  </si>
  <si>
    <t>IMIOLA   Y029</t>
  </si>
  <si>
    <t>ТРЕЙЛЕР 7832</t>
  </si>
  <si>
    <r>
      <t xml:space="preserve">TOYOTA RAV 4 </t>
    </r>
    <r>
      <rPr>
        <b/>
        <sz val="12"/>
        <rFont val="Arial"/>
        <family val="2"/>
        <charset val="204"/>
      </rPr>
      <t>(б/э) подрез 1200 / 50</t>
    </r>
  </si>
  <si>
    <t>KIA C"EED (универсал)  I 30  универ (б/э нужен смарт)</t>
  </si>
  <si>
    <t>ТРЕЙЛЕР 7351</t>
  </si>
  <si>
    <t>ТРЕЙЛЕР 7750</t>
  </si>
  <si>
    <t>BOSAL    3098</t>
  </si>
  <si>
    <t>ЛИДЕР VAZ16</t>
  </si>
  <si>
    <t>ЛИДЕР VAZ12</t>
  </si>
  <si>
    <t>AVTOS B06</t>
  </si>
  <si>
    <t>AUTO-HAK H20</t>
  </si>
  <si>
    <t>5500руб</t>
  </si>
  <si>
    <r>
      <t xml:space="preserve">SKODA OCTAVIA III (A7) </t>
    </r>
    <r>
      <rPr>
        <b/>
        <sz val="12"/>
        <rFont val="Arial"/>
        <family val="2"/>
        <charset val="204"/>
      </rPr>
      <t>(б/э) подрез</t>
    </r>
  </si>
  <si>
    <t>AVTOS У01</t>
  </si>
  <si>
    <t>УАЗ 31512 / 469 HANTER</t>
  </si>
  <si>
    <r>
      <t xml:space="preserve">RENAULT LOGAN (универсал) / </t>
    </r>
    <r>
      <rPr>
        <b/>
        <sz val="12"/>
        <rFont val="Arial"/>
        <family val="2"/>
        <charset val="204"/>
      </rPr>
      <t>LARGUS</t>
    </r>
  </si>
  <si>
    <t>УАЗ 23632 PICK-UP</t>
  </si>
  <si>
    <t>AVTOS У06</t>
  </si>
  <si>
    <t>AVTOS SK10</t>
  </si>
  <si>
    <r>
      <t>SKODA OCTAVIA III (A7) (сед/универ) /</t>
    </r>
    <r>
      <rPr>
        <b/>
        <sz val="12"/>
        <rFont val="Arial"/>
        <family val="2"/>
        <charset val="204"/>
      </rPr>
      <t>RS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(б/э) подрез</t>
    </r>
  </si>
  <si>
    <r>
      <t xml:space="preserve">ВАЗ 1118 /1117 КАЛИНА II /ГРАНТА </t>
    </r>
    <r>
      <rPr>
        <b/>
        <sz val="12"/>
        <rFont val="Arial"/>
        <family val="2"/>
        <charset val="204"/>
      </rPr>
      <t>Kalina Сross</t>
    </r>
    <r>
      <rPr>
        <sz val="12"/>
        <color rgb="FF0070C0"/>
        <rFont val="Arial"/>
        <family val="2"/>
        <charset val="204"/>
      </rPr>
      <t xml:space="preserve"> </t>
    </r>
    <r>
      <rPr>
        <b/>
        <sz val="12"/>
        <color rgb="FF0070C0"/>
        <rFont val="Arial"/>
        <family val="2"/>
        <charset val="204"/>
      </rPr>
      <t>???</t>
    </r>
    <r>
      <rPr>
        <sz val="12"/>
        <color rgb="FF0070C0"/>
        <rFont val="Arial"/>
        <family val="2"/>
        <charset val="204"/>
      </rPr>
      <t xml:space="preserve">  </t>
    </r>
  </si>
  <si>
    <t>AUTO-HAK B13</t>
  </si>
  <si>
    <t xml:space="preserve">GREAT WALL SAFE 4x4 (не ГЖЕЛЬ) </t>
  </si>
  <si>
    <t>GREAT WALL HOVER H3                             1200/75</t>
  </si>
  <si>
    <t>FORD FOCUS Il  III (седан) б/э с 12 г смарт без выр</t>
  </si>
  <si>
    <t>AUTO-HAK 053</t>
  </si>
  <si>
    <t>TOY LC PRADO (J120J150) /LEXUS GX460 балка</t>
  </si>
  <si>
    <t>TOY LC PRADO (J120/J150) /LEXUS GX460/470 б/э</t>
  </si>
  <si>
    <t>TOY LC PRADO (J120J150) /LEXUS GX460/470  б/э</t>
  </si>
  <si>
    <t>AVTOS RN11</t>
  </si>
  <si>
    <t>AVTOS RN02</t>
  </si>
  <si>
    <t>RENAULT LOGAN</t>
  </si>
  <si>
    <r>
      <t xml:space="preserve">LEXUS NX  </t>
    </r>
    <r>
      <rPr>
        <b/>
        <sz val="12"/>
        <color rgb="FFFF0000"/>
        <rFont val="Arial"/>
        <family val="2"/>
        <charset val="204"/>
      </rPr>
      <t>(б/э)</t>
    </r>
    <r>
      <rPr>
        <sz val="12"/>
        <color rgb="FFFF0000"/>
        <rFont val="Arial"/>
        <family val="2"/>
        <charset val="204"/>
      </rPr>
      <t xml:space="preserve"> б/выреза  1500/80</t>
    </r>
  </si>
  <si>
    <t>2004-14</t>
  </si>
  <si>
    <t>ТРЕЙЛЕР 9450</t>
  </si>
  <si>
    <t>MERCEDES SPRINTER (208CDI), (средняя база 3м)</t>
  </si>
  <si>
    <t>2011-2015-</t>
  </si>
  <si>
    <r>
      <t>NISSAN X-TRAIL T32</t>
    </r>
    <r>
      <rPr>
        <b/>
        <sz val="12"/>
        <rFont val="Arial"/>
        <family val="2"/>
        <charset val="204"/>
      </rPr>
      <t xml:space="preserve"> (б/э) без выр 1500/75</t>
    </r>
  </si>
  <si>
    <t>CITROEN BERLINGO L1 (B9) / PEUGEOT PARTNER L1(B9),                                      PARTNER TEPPE(7) б/э</t>
  </si>
  <si>
    <t>ТРЕЙЛЕР 9422</t>
  </si>
  <si>
    <t>ТРЕЙЛЕР 7730</t>
  </si>
  <si>
    <t>2008-2016</t>
  </si>
  <si>
    <t>ТРЕЙЛЕР 7150</t>
  </si>
  <si>
    <t>MITSUBISHI PAJERO SPORT (1100/50)</t>
  </si>
  <si>
    <t>BOSAL 4166</t>
  </si>
  <si>
    <t>AVTOS B62</t>
  </si>
  <si>
    <t>ВАЗ 1118 /1117 КАЛИНА II /ГРАНТА седан/унив</t>
  </si>
  <si>
    <r>
      <t xml:space="preserve">NISSAN JUKE (2/4WD)   </t>
    </r>
    <r>
      <rPr>
        <b/>
        <sz val="12"/>
        <rFont val="Arial"/>
        <family val="2"/>
        <charset val="204"/>
      </rPr>
      <t>(б/э)</t>
    </r>
  </si>
  <si>
    <t>TOY LC PRADO (J120/J125) /LEXUS GX470</t>
  </si>
  <si>
    <r>
      <t xml:space="preserve">MITSUBISHI OUTLENDER NEW </t>
    </r>
    <r>
      <rPr>
        <b/>
        <sz val="12"/>
        <rFont val="Arial"/>
        <family val="2"/>
        <charset val="204"/>
      </rPr>
      <t>(б/э) без подреза</t>
    </r>
  </si>
  <si>
    <r>
      <t xml:space="preserve">RENAULT SANDERO  </t>
    </r>
    <r>
      <rPr>
        <b/>
        <sz val="12"/>
        <rFont val="Arial"/>
        <family val="2"/>
        <charset val="204"/>
      </rPr>
      <t xml:space="preserve">(б/э) </t>
    </r>
    <r>
      <rPr>
        <sz val="12"/>
        <rFont val="Arial"/>
        <family val="2"/>
        <charset val="204"/>
      </rPr>
      <t>подрез</t>
    </r>
  </si>
  <si>
    <r>
      <t xml:space="preserve">VOLKSWAGEN POLO (седан) ЕВРОПА </t>
    </r>
    <r>
      <rPr>
        <b/>
        <sz val="12"/>
        <rFont val="Arial"/>
        <family val="2"/>
        <charset val="204"/>
      </rPr>
      <t>(б/э)</t>
    </r>
  </si>
  <si>
    <r>
      <t>VOLKSWAGEN TOUAREG/</t>
    </r>
    <r>
      <rPr>
        <b/>
        <sz val="12"/>
        <rFont val="Arial"/>
        <family val="2"/>
        <charset val="204"/>
      </rPr>
      <t xml:space="preserve"> AUDI Q7 (б/э) </t>
    </r>
    <r>
      <rPr>
        <sz val="12"/>
        <rFont val="Arial"/>
        <family val="2"/>
        <charset val="204"/>
      </rPr>
      <t xml:space="preserve">  </t>
    </r>
    <r>
      <rPr>
        <b/>
        <sz val="12"/>
        <rFont val="Arial"/>
        <family val="2"/>
        <charset val="204"/>
      </rPr>
      <t>3500/140</t>
    </r>
  </si>
  <si>
    <t>ТРЕЙЛЕР 7240</t>
  </si>
  <si>
    <r>
      <t>SKODA RAPID (</t>
    </r>
    <r>
      <rPr>
        <b/>
        <sz val="12"/>
        <rFont val="Arial"/>
        <family val="2"/>
        <charset val="204"/>
      </rPr>
      <t>б/э)</t>
    </r>
  </si>
  <si>
    <t>ТРЕЙЛЕР 9740</t>
  </si>
  <si>
    <t>ТРЕЙЛЕР 2752</t>
  </si>
  <si>
    <t>ТРЕЙЛЕР 7712</t>
  </si>
  <si>
    <t>ГАЗ 2752 /2217 СОБОЛЬ /БАРГУЗИН  б/э</t>
  </si>
  <si>
    <t>AVTOS B04</t>
  </si>
  <si>
    <t>AVTOS  FA01</t>
  </si>
  <si>
    <t>MITSUBISHI OUTLENDER XL  б/э подрез 1500/75</t>
  </si>
  <si>
    <t>AVTOS У03</t>
  </si>
  <si>
    <t>УАЗ 3909 (452), 2206, 3741, 39625, 3962, 3963</t>
  </si>
  <si>
    <t>BOSAL 1231</t>
  </si>
  <si>
    <t>ЛИДЕР N102</t>
  </si>
  <si>
    <r>
      <t xml:space="preserve">NISSAN X-TRAIL T30  </t>
    </r>
    <r>
      <rPr>
        <b/>
        <sz val="12"/>
        <rFont val="Arial"/>
        <family val="2"/>
        <charset val="204"/>
      </rPr>
      <t>(б/э)</t>
    </r>
  </si>
  <si>
    <t>FIAT ALBEA  б/э</t>
  </si>
  <si>
    <r>
      <t>HYUNDAI SOLARIS (седан/хечбек)</t>
    </r>
    <r>
      <rPr>
        <b/>
        <sz val="12"/>
        <rFont val="Arial"/>
        <family val="2"/>
        <charset val="204"/>
      </rPr>
      <t xml:space="preserve"> (б/э)</t>
    </r>
  </si>
  <si>
    <r>
      <t xml:space="preserve">FORD ECOSPORT  </t>
    </r>
    <r>
      <rPr>
        <b/>
        <sz val="12"/>
        <rFont val="Arial"/>
        <family val="2"/>
        <charset val="204"/>
      </rPr>
      <t>(б/э) любой привод</t>
    </r>
  </si>
  <si>
    <t>BOSAL 1237</t>
  </si>
  <si>
    <t>KIA SPORTAGE / HYUNDAI  IX35  б/э</t>
  </si>
  <si>
    <t>ЛИДЕР N104</t>
  </si>
  <si>
    <t>NISSAN PRIMERA (P12)</t>
  </si>
  <si>
    <t>ТРЕЙЛЕР 9610</t>
  </si>
  <si>
    <t>1994-2006 / 2008-</t>
  </si>
  <si>
    <t>ТРЕЙЛЕР 9061</t>
  </si>
  <si>
    <t>ТРЕЙЛЕР 8300</t>
  </si>
  <si>
    <t>ТРЕЙЛЕР 8220</t>
  </si>
  <si>
    <r>
      <t xml:space="preserve">CHERY TIGGO V 2WD </t>
    </r>
    <r>
      <rPr>
        <b/>
        <sz val="12"/>
        <rFont val="Arial"/>
        <family val="2"/>
        <charset val="204"/>
      </rPr>
      <t>(б/э)</t>
    </r>
  </si>
  <si>
    <t>ТРЕЙЛЕР 7831</t>
  </si>
  <si>
    <t xml:space="preserve">TOYOTA RAV 4 / CHERY TIGGO </t>
  </si>
  <si>
    <t>2000-2006-2011</t>
  </si>
  <si>
    <t>KIA RIO (седан)</t>
  </si>
  <si>
    <t>смотри S0LARIS</t>
  </si>
  <si>
    <t>1996-2012</t>
  </si>
  <si>
    <t>AUTO-HAK K42</t>
  </si>
  <si>
    <r>
      <t xml:space="preserve">VOLKSWAGEN T5 Т6  MULTIVAN без пактрон </t>
    </r>
    <r>
      <rPr>
        <b/>
        <sz val="12"/>
        <rFont val="Arial"/>
        <family val="2"/>
        <charset val="204"/>
      </rPr>
      <t>(б/э)</t>
    </r>
  </si>
  <si>
    <t>2014-2017</t>
  </si>
  <si>
    <t>2011-2017</t>
  </si>
  <si>
    <r>
      <t>HYUNDAI SOLARIS (седан/хечбек) /</t>
    </r>
    <r>
      <rPr>
        <b/>
        <sz val="12"/>
        <rFont val="Arial"/>
        <family val="2"/>
        <charset val="204"/>
      </rPr>
      <t>KIA RIO</t>
    </r>
    <r>
      <rPr>
        <sz val="12"/>
        <rFont val="Arial"/>
        <family val="2"/>
        <charset val="204"/>
      </rPr>
      <t xml:space="preserve"> (сед)11-</t>
    </r>
  </si>
  <si>
    <t>2013-16</t>
  </si>
  <si>
    <t>AVTOS   HY21</t>
  </si>
  <si>
    <r>
      <t xml:space="preserve">RENAULT SANDERO STAPWAY II </t>
    </r>
    <r>
      <rPr>
        <b/>
        <sz val="12"/>
        <rFont val="Arial"/>
        <family val="2"/>
        <charset val="204"/>
      </rPr>
      <t>(б/э)</t>
    </r>
  </si>
  <si>
    <t>ТРЕЙЛЕР 6041</t>
  </si>
  <si>
    <r>
      <t xml:space="preserve">FORD KUGA I / II </t>
    </r>
    <r>
      <rPr>
        <b/>
        <sz val="12"/>
        <rFont val="Arial"/>
        <family val="2"/>
        <charset val="204"/>
      </rPr>
      <t>(б/э)</t>
    </r>
  </si>
  <si>
    <t>ТРЕЙЛЕР 7410</t>
  </si>
  <si>
    <r>
      <t xml:space="preserve">RENAULT SANDERO II / STAPWAY II </t>
    </r>
    <r>
      <rPr>
        <b/>
        <sz val="12"/>
        <rFont val="Arial"/>
        <family val="2"/>
        <charset val="204"/>
      </rPr>
      <t>(б/э)</t>
    </r>
  </si>
  <si>
    <t>2008-2013-</t>
  </si>
  <si>
    <t>TOYOTA COROLLA (седан)</t>
  </si>
  <si>
    <r>
      <t xml:space="preserve">BMW X3 (E83) </t>
    </r>
    <r>
      <rPr>
        <b/>
        <sz val="12"/>
        <rFont val="Arial"/>
        <family val="2"/>
        <charset val="204"/>
      </rPr>
      <t>(б/э)</t>
    </r>
  </si>
  <si>
    <r>
      <t xml:space="preserve">AUDI Q7 </t>
    </r>
    <r>
      <rPr>
        <b/>
        <sz val="12"/>
        <rFont val="Arial"/>
        <family val="2"/>
        <charset val="204"/>
      </rPr>
      <t>(б/э)</t>
    </r>
  </si>
  <si>
    <t>BOSAL 2155</t>
  </si>
  <si>
    <r>
      <t>VOLKSWAGEN TIGUAN /</t>
    </r>
    <r>
      <rPr>
        <b/>
        <sz val="12"/>
        <rFont val="Arial"/>
        <family val="2"/>
        <charset val="204"/>
      </rPr>
      <t>SKODA KADIAQ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(б/э)</t>
    </r>
  </si>
  <si>
    <t>TOYOTA RAV 4</t>
  </si>
  <si>
    <t>ТРЕЙЛЕР 7830</t>
  </si>
  <si>
    <r>
      <t>SKODA YETI</t>
    </r>
    <r>
      <rPr>
        <b/>
        <sz val="12"/>
        <rFont val="Arial"/>
        <family val="2"/>
        <charset val="204"/>
      </rPr>
      <t xml:space="preserve"> (б/э нужен smart)</t>
    </r>
  </si>
  <si>
    <t>ТРЕЙЛЕР 9720</t>
  </si>
  <si>
    <t>ТРЕЙЛЕР 31029</t>
  </si>
  <si>
    <t>ГАЗ 24 /24-10 /31029</t>
  </si>
  <si>
    <t xml:space="preserve">2015- </t>
  </si>
  <si>
    <t>KIA SORENTO Prime 2.2 т.дизель 4 w/d    б/э</t>
  </si>
  <si>
    <t>ТРЕЙЛЕР 7360</t>
  </si>
  <si>
    <t>SUZUKI GRAND VITARA 5d   1200 / 50</t>
  </si>
  <si>
    <r>
      <t xml:space="preserve">HYUNDAI G STAREX / H1 </t>
    </r>
    <r>
      <rPr>
        <b/>
        <sz val="12"/>
        <rFont val="Arial"/>
        <family val="2"/>
        <charset val="204"/>
      </rPr>
      <t>(б/э)</t>
    </r>
  </si>
  <si>
    <t>HYUNDAI  IX35/ KIA SPORTAGE нев.подрез б/э</t>
  </si>
  <si>
    <t>буханка</t>
  </si>
  <si>
    <t>RENAULT SIMBOL</t>
  </si>
  <si>
    <t>AVTOS RN04</t>
  </si>
  <si>
    <t>BOSAL 1218</t>
  </si>
  <si>
    <t>ТРЕЙЛЕР 7520</t>
  </si>
  <si>
    <t>FORD RANGER /MAZDA 2500 /BT 50   2800/115</t>
  </si>
  <si>
    <t>ВАЗ 2113 /14</t>
  </si>
  <si>
    <t>AVTOS VAZ44</t>
  </si>
  <si>
    <t>AVTOS Г02</t>
  </si>
  <si>
    <t>ГАЗ 2410 /31029 /3110 (широкий бамп. Бак 55/75л)</t>
  </si>
  <si>
    <t>3500/130</t>
  </si>
  <si>
    <t>BOSAL   5254</t>
  </si>
  <si>
    <r>
      <t xml:space="preserve">УАЗ 31512 / 469 HANTER </t>
    </r>
    <r>
      <rPr>
        <b/>
        <sz val="12"/>
        <rFont val="Arial"/>
        <family val="2"/>
        <charset val="204"/>
      </rPr>
      <t>(б/э)</t>
    </r>
  </si>
  <si>
    <t>BOSAL 6509</t>
  </si>
  <si>
    <r>
      <t xml:space="preserve">GEELY MK-CROSS  </t>
    </r>
    <r>
      <rPr>
        <b/>
        <sz val="12"/>
        <rFont val="Arial"/>
        <family val="2"/>
        <charset val="204"/>
      </rPr>
      <t>б/э</t>
    </r>
  </si>
  <si>
    <t>BOSAL 1219</t>
  </si>
  <si>
    <t>CHEVROLET AVEO (седан)/ZAZ VIDA/RavonNexia R3 2006-</t>
  </si>
  <si>
    <t>2006-12/16-</t>
  </si>
  <si>
    <t>2014-16/4</t>
  </si>
  <si>
    <r>
      <t>ВАЗ 2121 /213 /214 /2131 НИВА /</t>
    </r>
    <r>
      <rPr>
        <b/>
        <sz val="12"/>
        <rFont val="Arial"/>
        <family val="2"/>
        <charset val="204"/>
      </rPr>
      <t>Urban  750/50</t>
    </r>
  </si>
  <si>
    <t>ТРЕЙЛЕР 7370</t>
  </si>
  <si>
    <t>CHEVROLET LACETTI  (универ)</t>
  </si>
  <si>
    <t>ТРЕЙЛЕР 9420</t>
  </si>
  <si>
    <t>ТРЕЙЛЕР 7352</t>
  </si>
  <si>
    <t>KIA SOUL  (б/э)</t>
  </si>
  <si>
    <t>ТРЕЙЛЕР 7711</t>
  </si>
  <si>
    <t>NISSAN PATHFENDER б/э   3000/100</t>
  </si>
  <si>
    <t>WESTF 303368600001</t>
  </si>
  <si>
    <t>STEINHOFF B 066</t>
  </si>
  <si>
    <t>HYUNDAI SOLARIS (седан 11г- / хечбек 15г- )</t>
  </si>
  <si>
    <r>
      <t xml:space="preserve">HYUNDAI TUCSON / </t>
    </r>
    <r>
      <rPr>
        <b/>
        <sz val="12"/>
        <rFont val="Arial"/>
        <family val="2"/>
        <charset val="204"/>
      </rPr>
      <t>KIA SPORTAGE б/выр 1500/75</t>
    </r>
  </si>
  <si>
    <t>ЛИДЕР R114</t>
  </si>
  <si>
    <t>RENAULT LOGAN (б/э)/ SANDERO 14-/ STAPWAY II</t>
  </si>
  <si>
    <t>2004-14 / 2014-</t>
  </si>
  <si>
    <r>
      <t xml:space="preserve">KIA C"EED (хечбек) / I 30  х/б </t>
    </r>
    <r>
      <rPr>
        <b/>
        <sz val="12"/>
        <rFont val="Arial"/>
        <family val="2"/>
        <charset val="204"/>
      </rPr>
      <t>(б/э нужен смарт)</t>
    </r>
  </si>
  <si>
    <t>ТРЕЙЛЕР 6011</t>
  </si>
  <si>
    <t>FORD FOCUS II (хечбек) /C-MAX б/э</t>
  </si>
  <si>
    <t>2004-11 / 2003-10</t>
  </si>
  <si>
    <t>2005-15</t>
  </si>
  <si>
    <t>STEINHOFF N 030</t>
  </si>
  <si>
    <t>2007-15</t>
  </si>
  <si>
    <t>ТРЕЙЛЕР 9150</t>
  </si>
  <si>
    <t>08.01.1995-08</t>
  </si>
  <si>
    <t>HYUNDAI VERNA  хб /сед/ KIA RIO II сед 05-08г</t>
  </si>
  <si>
    <r>
      <t xml:space="preserve">HYUNDAI TUCSON / </t>
    </r>
    <r>
      <rPr>
        <b/>
        <sz val="12"/>
        <rFont val="Arial"/>
        <family val="2"/>
        <charset val="204"/>
      </rPr>
      <t>KIA SPORTAGE  (б/э) б/выр</t>
    </r>
  </si>
  <si>
    <r>
      <t xml:space="preserve">УАЗ 3163 PATRIOT </t>
    </r>
    <r>
      <rPr>
        <b/>
        <sz val="12"/>
        <rFont val="Arial"/>
        <family val="2"/>
        <charset val="204"/>
      </rPr>
      <t>(б/э) под квадрат</t>
    </r>
  </si>
  <si>
    <t>ТРЕЙЛЕР 9010</t>
  </si>
  <si>
    <t xml:space="preserve">RENAULT LOGAN </t>
  </si>
  <si>
    <t>2004-2014</t>
  </si>
  <si>
    <r>
      <t>PEUGEOT BOXER III L2/3</t>
    </r>
    <r>
      <rPr>
        <b/>
        <sz val="12"/>
        <rFont val="Arial"/>
        <family val="2"/>
        <charset val="204"/>
      </rPr>
      <t xml:space="preserve"> / CITROEN JUMPER (б/э) </t>
    </r>
  </si>
  <si>
    <r>
      <t xml:space="preserve">SUZUKI JIMNI </t>
    </r>
    <r>
      <rPr>
        <b/>
        <sz val="12"/>
        <rFont val="Arial"/>
        <family val="2"/>
        <charset val="204"/>
      </rPr>
      <t xml:space="preserve">(б/э) </t>
    </r>
  </si>
  <si>
    <r>
      <t>ВАЗ 1118 /1117 КАЛИНА II /ГРАНТА сед/ун /</t>
    </r>
    <r>
      <rPr>
        <b/>
        <sz val="12"/>
        <rFont val="Arial"/>
        <family val="2"/>
        <charset val="204"/>
      </rPr>
      <t>ON-DO</t>
    </r>
  </si>
  <si>
    <r>
      <t xml:space="preserve">ВАЗ 1119 КАЛИНА I / II хечбек/ </t>
    </r>
    <r>
      <rPr>
        <b/>
        <sz val="12"/>
        <rFont val="Arial"/>
        <family val="2"/>
        <charset val="204"/>
      </rPr>
      <t>DATSUN MI-DO</t>
    </r>
  </si>
  <si>
    <r>
      <t xml:space="preserve">ВАЗ Kalina Сross </t>
    </r>
    <r>
      <rPr>
        <b/>
        <sz val="12"/>
        <rFont val="Arial"/>
        <family val="2"/>
        <charset val="204"/>
      </rPr>
      <t>(б/э)</t>
    </r>
    <r>
      <rPr>
        <sz val="12"/>
        <rFont val="Arial"/>
        <family val="2"/>
        <charset val="204"/>
      </rPr>
      <t xml:space="preserve"> </t>
    </r>
  </si>
  <si>
    <t>2017-</t>
  </si>
  <si>
    <t>BOSAL  6757</t>
  </si>
  <si>
    <t>KIA SORENTO Prime б/э</t>
  </si>
  <si>
    <t>ТРЕЙЛЕР 9431</t>
  </si>
  <si>
    <r>
      <t xml:space="preserve">RENAULT LOGAN </t>
    </r>
    <r>
      <rPr>
        <b/>
        <sz val="12"/>
        <rFont val="Arial"/>
        <family val="2"/>
        <charset val="204"/>
      </rPr>
      <t>NEW (б/э)</t>
    </r>
  </si>
  <si>
    <t>ТРЕЙЛЕР 7760</t>
  </si>
  <si>
    <t>ТРЕЙЛЕР 7611</t>
  </si>
  <si>
    <t>CHEVROLET CAPTIVA  б/э</t>
  </si>
  <si>
    <t>HONDA CR-V б/э</t>
  </si>
  <si>
    <r>
      <t>ВАЗ 2123 NIVA CHEVROLET /</t>
    </r>
    <r>
      <rPr>
        <b/>
        <sz val="12"/>
        <color rgb="FFFF0000"/>
        <rFont val="Arial"/>
        <family val="2"/>
        <charset val="204"/>
      </rPr>
      <t>Bertone /с ГБО</t>
    </r>
  </si>
  <si>
    <t>2010-2015</t>
  </si>
  <si>
    <t>NISSAN PATHFENDER б/э  1200/60</t>
  </si>
  <si>
    <t>NISSAN X-TRAIL T31  б/выр  1200/60</t>
  </si>
  <si>
    <r>
      <t>NISSAN X-TRAIL T32</t>
    </r>
    <r>
      <rPr>
        <b/>
        <sz val="12"/>
        <rFont val="Arial"/>
        <family val="2"/>
        <charset val="204"/>
      </rPr>
      <t xml:space="preserve"> (б/э) без выр 1200/60</t>
    </r>
  </si>
  <si>
    <t>ТРЕЙЛЕР 7900</t>
  </si>
  <si>
    <r>
      <t xml:space="preserve">OPEL ANTARA </t>
    </r>
    <r>
      <rPr>
        <b/>
        <sz val="12"/>
        <rFont val="Arial"/>
        <family val="2"/>
        <charset val="204"/>
      </rPr>
      <t>(б/э нужен смарт) 1500/75 без выр</t>
    </r>
  </si>
  <si>
    <r>
      <t xml:space="preserve">OPEL ANTARA </t>
    </r>
    <r>
      <rPr>
        <b/>
        <sz val="12"/>
        <rFont val="Arial"/>
        <family val="2"/>
        <charset val="204"/>
      </rPr>
      <t>(б/э нужен смарт) 1500/50 без выр</t>
    </r>
  </si>
  <si>
    <r>
      <t xml:space="preserve">REN. DUSTER </t>
    </r>
    <r>
      <rPr>
        <b/>
        <sz val="12"/>
        <rFont val="Arial"/>
        <family val="2"/>
        <charset val="204"/>
      </rPr>
      <t>/ NIS.TERRANO III (б/э) 4wd без подр</t>
    </r>
  </si>
  <si>
    <t>ТРЕЙЛЕР 7260</t>
  </si>
  <si>
    <r>
      <t xml:space="preserve">HYUNDAI CRETA  </t>
    </r>
    <r>
      <rPr>
        <b/>
        <sz val="12"/>
        <rFont val="Arial"/>
        <family val="2"/>
        <charset val="204"/>
      </rPr>
      <t>(б/э)</t>
    </r>
  </si>
  <si>
    <r>
      <t>LIFAN X60</t>
    </r>
    <r>
      <rPr>
        <b/>
        <sz val="12"/>
        <rFont val="Arial"/>
        <family val="2"/>
        <charset val="204"/>
      </rPr>
      <t xml:space="preserve"> (б/э)   2000/75</t>
    </r>
  </si>
  <si>
    <r>
      <t>LIFAN X50</t>
    </r>
    <r>
      <rPr>
        <b/>
        <sz val="12"/>
        <rFont val="Arial"/>
        <family val="2"/>
        <charset val="204"/>
      </rPr>
      <t xml:space="preserve"> (б/э)   1500/75</t>
    </r>
  </si>
  <si>
    <t>FIAT DUCATO (SOLERS-ЕЛАБУГА) б/э</t>
  </si>
  <si>
    <t>KIA RIO (седан)/H.SOLARIS седан б/э</t>
  </si>
  <si>
    <t>ЛИДЕР  H 228</t>
  </si>
  <si>
    <t>ЛИДЕР О101</t>
  </si>
  <si>
    <r>
      <t xml:space="preserve">OPEL ASTRA Н (седан) </t>
    </r>
    <r>
      <rPr>
        <b/>
        <sz val="12"/>
        <rFont val="Arial"/>
        <family val="2"/>
        <charset val="204"/>
      </rPr>
      <t>(б/э нужен смарт)</t>
    </r>
  </si>
  <si>
    <r>
      <t xml:space="preserve">OPEL ASTRA Н CARAVAN (универсал) </t>
    </r>
    <r>
      <rPr>
        <b/>
        <sz val="12"/>
        <rFont val="Arial"/>
        <family val="2"/>
        <charset val="204"/>
      </rPr>
      <t>(б/э  смарт)</t>
    </r>
  </si>
  <si>
    <r>
      <t xml:space="preserve">VOLKSWAGEN POLO (седан)   </t>
    </r>
    <r>
      <rPr>
        <b/>
        <sz val="12"/>
        <rFont val="Arial"/>
        <family val="2"/>
        <charset val="204"/>
      </rPr>
      <t>(б/э)</t>
    </r>
  </si>
  <si>
    <t>ЛИДЕР  T 118</t>
  </si>
  <si>
    <t>TOYOTA VENZA (б/э) без выр  1500/50</t>
  </si>
  <si>
    <r>
      <t xml:space="preserve">TOYOTA VENZA </t>
    </r>
    <r>
      <rPr>
        <b/>
        <sz val="12"/>
        <rFont val="Arial"/>
        <family val="2"/>
        <charset val="204"/>
      </rPr>
      <t>(б/э) без выр  1500/75</t>
    </r>
  </si>
  <si>
    <t>со скидкой</t>
  </si>
  <si>
    <t>BOSAL   4258</t>
  </si>
  <si>
    <r>
      <t xml:space="preserve">HYUNDAI SANTA-FE III </t>
    </r>
    <r>
      <rPr>
        <b/>
        <sz val="12"/>
        <rFont val="Arial"/>
        <family val="2"/>
        <charset val="204"/>
      </rPr>
      <t>KIA SORENTO (б/э) 100/2000</t>
    </r>
  </si>
  <si>
    <t>HYUNDAI SOLARIS седан/ KIA RIO (седан) б/э</t>
  </si>
  <si>
    <t>ЕКАТЕРИНБУРГ</t>
  </si>
  <si>
    <t xml:space="preserve">СМАРТ (smart) </t>
  </si>
  <si>
    <r>
      <t>BMW X5 Е70 07- /</t>
    </r>
    <r>
      <rPr>
        <b/>
        <sz val="12"/>
        <rFont val="Arial"/>
        <family val="2"/>
        <charset val="204"/>
      </rPr>
      <t>F15</t>
    </r>
    <r>
      <rPr>
        <sz val="12"/>
        <rFont val="Arial"/>
        <family val="2"/>
        <charset val="204"/>
      </rPr>
      <t xml:space="preserve"> 13- /</t>
    </r>
    <r>
      <rPr>
        <b/>
        <sz val="12"/>
        <rFont val="Arial"/>
        <family val="2"/>
        <charset val="204"/>
      </rPr>
      <t>X6 F16 (б/э)</t>
    </r>
  </si>
  <si>
    <r>
      <t xml:space="preserve">ВАЗ ГРАНТА /ГРАНТА liftback </t>
    </r>
    <r>
      <rPr>
        <b/>
        <sz val="12"/>
        <rFont val="Arial"/>
        <family val="2"/>
        <charset val="204"/>
      </rPr>
      <t>(б/э)</t>
    </r>
  </si>
  <si>
    <t>смотри KIA</t>
  </si>
  <si>
    <t>смотри TIGUAN</t>
  </si>
  <si>
    <t>ЛИДЕР 115</t>
  </si>
  <si>
    <r>
      <t xml:space="preserve">AUDI Q5 </t>
    </r>
    <r>
      <rPr>
        <b/>
        <sz val="12"/>
        <color rgb="FFFF0000"/>
        <rFont val="Arial"/>
        <family val="2"/>
        <charset val="204"/>
      </rPr>
      <t>(б/э нужен смарт)</t>
    </r>
  </si>
  <si>
    <r>
      <t xml:space="preserve">ВАЗ Kalina II сед/хеч/унив/Сross </t>
    </r>
    <r>
      <rPr>
        <b/>
        <sz val="12"/>
        <rFont val="Arial"/>
        <family val="2"/>
        <charset val="204"/>
      </rPr>
      <t>(б/э)</t>
    </r>
    <r>
      <rPr>
        <sz val="12"/>
        <rFont val="Arial"/>
        <family val="2"/>
        <charset val="204"/>
      </rPr>
      <t xml:space="preserve"> </t>
    </r>
  </si>
  <si>
    <r>
      <t xml:space="preserve">AUDI Q3 </t>
    </r>
    <r>
      <rPr>
        <b/>
        <sz val="12"/>
        <color rgb="FFFF0000"/>
        <rFont val="Arial"/>
        <family val="2"/>
        <charset val="204"/>
      </rPr>
      <t>(б/э) / TIGUAN 07 г</t>
    </r>
  </si>
  <si>
    <t>2013-15</t>
  </si>
  <si>
    <r>
      <t>NISSAN ALMERA</t>
    </r>
    <r>
      <rPr>
        <b/>
        <sz val="12"/>
        <rFont val="Arial"/>
        <family val="2"/>
        <charset val="204"/>
      </rPr>
      <t xml:space="preserve"> (G11)</t>
    </r>
    <r>
      <rPr>
        <sz val="12"/>
        <rFont val="Arial"/>
        <family val="2"/>
        <charset val="204"/>
      </rPr>
      <t xml:space="preserve"> (седан) без выр 1100/50</t>
    </r>
  </si>
  <si>
    <r>
      <t>NISSAN ALMERA</t>
    </r>
    <r>
      <rPr>
        <b/>
        <sz val="12"/>
        <rFont val="Arial"/>
        <family val="2"/>
        <charset val="204"/>
      </rPr>
      <t xml:space="preserve"> (G11)</t>
    </r>
    <r>
      <rPr>
        <sz val="12"/>
        <rFont val="Arial"/>
        <family val="2"/>
        <charset val="204"/>
      </rPr>
      <t xml:space="preserve"> (седан) дорестайл без выр</t>
    </r>
  </si>
  <si>
    <t>BOSAL   7609</t>
  </si>
  <si>
    <r>
      <t xml:space="preserve">VOLKSWAGEN TIGUAN </t>
    </r>
    <r>
      <rPr>
        <b/>
        <sz val="12"/>
        <rFont val="Arial"/>
        <family val="2"/>
        <charset val="204"/>
      </rPr>
      <t>(б/э)  1000/50</t>
    </r>
  </si>
  <si>
    <t>BALTEX 11.1973.12</t>
  </si>
  <si>
    <t>2011-17</t>
  </si>
  <si>
    <t>1996-1999</t>
  </si>
  <si>
    <t>IMIOLA N10</t>
  </si>
  <si>
    <t>NISSAN PRIMERA (P11) седан/ хечбек</t>
  </si>
  <si>
    <t>WESTF 317129600001</t>
  </si>
  <si>
    <t>WESTF 316341600001</t>
  </si>
  <si>
    <t>WESTF340071600001</t>
  </si>
  <si>
    <t>WESTF321865600001</t>
  </si>
  <si>
    <r>
      <t>SKODA RAPID/Spaceback/SEAT Toledo (</t>
    </r>
    <r>
      <rPr>
        <b/>
        <sz val="12"/>
        <rFont val="Arial"/>
        <family val="2"/>
        <charset val="204"/>
      </rPr>
      <t>б/э)</t>
    </r>
  </si>
  <si>
    <t>11/2012-</t>
  </si>
  <si>
    <r>
      <t>VOLKSWAGEN GOLF V /VI/Plus/GTI/Cross</t>
    </r>
    <r>
      <rPr>
        <b/>
        <sz val="12"/>
        <rFont val="Arial"/>
        <family val="2"/>
        <charset val="204"/>
      </rPr>
      <t>/Audi A3</t>
    </r>
    <r>
      <rPr>
        <sz val="12"/>
        <rFont val="Arial"/>
        <family val="2"/>
        <charset val="204"/>
      </rPr>
      <t xml:space="preserve"> </t>
    </r>
    <r>
      <rPr>
        <b/>
        <sz val="12"/>
        <rFont val="Arial"/>
        <family val="2"/>
        <charset val="204"/>
      </rPr>
      <t>(б/э)</t>
    </r>
  </si>
  <si>
    <t>MITSUBISHI PAJERO III /IV   3180/140</t>
  </si>
  <si>
    <t>MITSUBISHI PAJERO III /IV    1500/75  подрез</t>
  </si>
  <si>
    <r>
      <t>INFINITY FX35 (</t>
    </r>
    <r>
      <rPr>
        <b/>
        <sz val="12"/>
        <color rgb="FFFF0000"/>
        <rFont val="Arial"/>
        <family val="2"/>
        <charset val="204"/>
      </rPr>
      <t>б/э)</t>
    </r>
  </si>
  <si>
    <t>CHEVROLET COBALT (седан) /Ravon R4 2016- б/э</t>
  </si>
  <si>
    <t>ТРЕЙЛЕР 8501</t>
  </si>
  <si>
    <r>
      <t>SUBARU FORESTER</t>
    </r>
    <r>
      <rPr>
        <b/>
        <sz val="12"/>
        <rFont val="Arial"/>
        <family val="2"/>
        <charset val="204"/>
      </rPr>
      <t xml:space="preserve"> (б/э)</t>
    </r>
  </si>
  <si>
    <t>2013-2016</t>
  </si>
  <si>
    <r>
      <t>LIFAN X60</t>
    </r>
    <r>
      <rPr>
        <b/>
        <sz val="12"/>
        <rFont val="Arial"/>
        <family val="2"/>
        <charset val="204"/>
      </rPr>
      <t xml:space="preserve"> (б/э)</t>
    </r>
  </si>
  <si>
    <t>AVTOS SU07</t>
  </si>
  <si>
    <r>
      <t>SKODA ROOMSTER (</t>
    </r>
    <r>
      <rPr>
        <b/>
        <sz val="12"/>
        <rFont val="Arial"/>
        <family val="2"/>
        <charset val="204"/>
      </rPr>
      <t>б/э)</t>
    </r>
  </si>
  <si>
    <t>WESTF314450600001</t>
  </si>
  <si>
    <t>WESTF346048600001</t>
  </si>
  <si>
    <t>WESTF316343600001</t>
  </si>
  <si>
    <t>SKODA OCTAVIA I TOUR (хеч/ ун)/VW Golf IV/Bora/Audi A3</t>
  </si>
  <si>
    <t>RENAULT KAPTUR б/э без подреза</t>
  </si>
  <si>
    <t xml:space="preserve">SUBARU FORESTER (б/э)  2000/100 </t>
  </si>
  <si>
    <r>
      <t>REN DUSTER</t>
    </r>
    <r>
      <rPr>
        <b/>
        <sz val="12"/>
        <rFont val="Arial"/>
        <family val="2"/>
        <charset val="204"/>
      </rPr>
      <t>/ NIS TERRANO II /REN KAPTUR(б/э) подрез</t>
    </r>
  </si>
  <si>
    <t>2010-2014=</t>
  </si>
  <si>
    <t>Уникар</t>
  </si>
  <si>
    <r>
      <t xml:space="preserve">RENAULT LOGAN II б/вырез /Sandero II- /Stapway II вырез </t>
    </r>
    <r>
      <rPr>
        <b/>
        <sz val="12"/>
        <rFont val="Arial"/>
        <family val="2"/>
        <charset val="204"/>
      </rPr>
      <t>б/э</t>
    </r>
  </si>
  <si>
    <t>ЛИДЕР  T107</t>
  </si>
  <si>
    <t>HYUNDAI  IX35/ KIA SPORTAGE нев.подрез б/э 2400/100</t>
  </si>
  <si>
    <t>BALTEX  IN 01</t>
  </si>
  <si>
    <t>BALTEX 15.1982.12</t>
  </si>
  <si>
    <r>
      <t>INFINITY FX 35/37/50  QX 70 14 -</t>
    </r>
    <r>
      <rPr>
        <b/>
        <sz val="12"/>
        <color rgb="FFFF0000"/>
        <rFont val="Arial"/>
        <family val="2"/>
        <charset val="204"/>
      </rPr>
      <t>(б/э)</t>
    </r>
  </si>
  <si>
    <t>ТРЕЙЛЕР 7130</t>
  </si>
  <si>
    <t>MITSUBISHI LANCER X (седан) кроме EVOLUTION</t>
  </si>
  <si>
    <t>HYUNDAI SOLARIS (сед 11г-/хеч15г- ) KIA RIOсед без выр</t>
  </si>
  <si>
    <r>
      <t>GEELY EMGRAND</t>
    </r>
    <r>
      <rPr>
        <b/>
        <sz val="12"/>
        <rFont val="Arial"/>
        <family val="2"/>
        <charset val="204"/>
      </rPr>
      <t xml:space="preserve"> б/э</t>
    </r>
  </si>
  <si>
    <t>KIA SORENTO (б/э) 100/2000 / HYUNDAI SANTA-FE III</t>
  </si>
  <si>
    <t xml:space="preserve">смотри HYUNDAI  </t>
  </si>
  <si>
    <r>
      <t xml:space="preserve">УАЗ 3163 PATRIOT </t>
    </r>
    <r>
      <rPr>
        <b/>
        <sz val="12"/>
        <rFont val="Arial"/>
        <family val="2"/>
        <charset val="204"/>
      </rPr>
      <t>(б/э)</t>
    </r>
  </si>
  <si>
    <t>v</t>
  </si>
  <si>
    <t>BOSAL 1233</t>
  </si>
  <si>
    <r>
      <t>ВАЗ 2121 /213 /214 /2131 НИВА /</t>
    </r>
    <r>
      <rPr>
        <b/>
        <sz val="12"/>
        <rFont val="Arial"/>
        <family val="2"/>
        <charset val="204"/>
      </rPr>
      <t>Urban  750/50 б/э</t>
    </r>
  </si>
  <si>
    <t>ВАЗ 2108 /09 /99 /13 /14 /15</t>
  </si>
  <si>
    <r>
      <t xml:space="preserve">ГАЗЕЛЬ NEXT бортовая </t>
    </r>
    <r>
      <rPr>
        <b/>
        <sz val="12"/>
        <rFont val="Arial"/>
        <family val="2"/>
        <charset val="204"/>
      </rPr>
      <t>(б/э)</t>
    </r>
  </si>
  <si>
    <r>
      <t>TOY LC PRADO (J150) /LEXUS GX460</t>
    </r>
    <r>
      <rPr>
        <b/>
        <sz val="12"/>
        <rFont val="Arial"/>
        <family val="2"/>
        <charset val="204"/>
      </rPr>
      <t xml:space="preserve"> (б/э)</t>
    </r>
  </si>
  <si>
    <t>ЛИДЕР   К117</t>
  </si>
  <si>
    <r>
      <t xml:space="preserve">LANDROVER FREELANDER II </t>
    </r>
    <r>
      <rPr>
        <b/>
        <sz val="12"/>
        <rFont val="Arial"/>
        <family val="2"/>
        <charset val="204"/>
      </rPr>
      <t>(б/э)   2000/125</t>
    </r>
  </si>
  <si>
    <t>ЛИДЕР    L205</t>
  </si>
  <si>
    <t>TOYOTA LC 100VX / LEXUS LX470 (б/э)</t>
  </si>
  <si>
    <t>2009-12</t>
  </si>
  <si>
    <t>KIA SORENTO XM III /H.Santa Fe CM(06-12г.) б/э</t>
  </si>
  <si>
    <t>2011-15</t>
  </si>
  <si>
    <r>
      <t>BMW X5 Е70 07- /</t>
    </r>
    <r>
      <rPr>
        <b/>
        <sz val="12"/>
        <rFont val="Arial"/>
        <family val="2"/>
        <charset val="204"/>
      </rPr>
      <t>F15</t>
    </r>
    <r>
      <rPr>
        <sz val="12"/>
        <rFont val="Arial"/>
        <family val="2"/>
        <charset val="204"/>
      </rPr>
      <t xml:space="preserve"> 13- </t>
    </r>
    <r>
      <rPr>
        <b/>
        <sz val="12"/>
        <rFont val="Arial"/>
        <family val="2"/>
        <charset val="204"/>
      </rPr>
      <t>(б/э)                       3500/140</t>
    </r>
  </si>
  <si>
    <t>в дороге</t>
  </si>
  <si>
    <r>
      <t>BMW X5 Е70( 07-10г) /</t>
    </r>
    <r>
      <rPr>
        <b/>
        <sz val="12"/>
        <rFont val="Arial"/>
        <family val="2"/>
        <charset val="204"/>
      </rPr>
      <t>X6 E71(</t>
    </r>
    <r>
      <rPr>
        <sz val="12"/>
        <rFont val="Arial"/>
        <family val="2"/>
        <charset val="204"/>
      </rPr>
      <t xml:space="preserve"> 08-14)</t>
    </r>
    <r>
      <rPr>
        <b/>
        <sz val="12"/>
        <rFont val="Arial"/>
        <family val="2"/>
        <charset val="204"/>
      </rPr>
      <t xml:space="preserve"> (б/э)</t>
    </r>
  </si>
  <si>
    <t>BMW X3 (F25) б/э</t>
  </si>
  <si>
    <r>
      <t>VOLKSWAGEN T5.Т6.MULTIVANс парктроником 2800/120</t>
    </r>
    <r>
      <rPr>
        <b/>
        <sz val="12"/>
        <color rgb="FFFF0000"/>
        <rFont val="Arial"/>
        <family val="2"/>
        <charset val="204"/>
      </rPr>
      <t>б/э</t>
    </r>
  </si>
  <si>
    <r>
      <t xml:space="preserve">MAZDA CX-5 </t>
    </r>
    <r>
      <rPr>
        <b/>
        <sz val="12"/>
        <rFont val="Arial"/>
        <family val="2"/>
        <charset val="204"/>
      </rPr>
      <t>(б/э)</t>
    </r>
  </si>
  <si>
    <t>2010-14</t>
  </si>
  <si>
    <t>BOSAL  3074</t>
  </si>
  <si>
    <t xml:space="preserve">TOYOTA HIGHLANDER 2260/120 </t>
  </si>
  <si>
    <t>с 12г  3500</t>
  </si>
  <si>
    <r>
      <t>TOYOTA HIGHLANDER 2260/120 /</t>
    </r>
    <r>
      <rPr>
        <b/>
        <sz val="12"/>
        <color rgb="FFFF0000"/>
        <rFont val="Arial"/>
        <family val="2"/>
        <charset val="204"/>
      </rPr>
      <t>LEXUS RX270-450?</t>
    </r>
  </si>
  <si>
    <r>
      <t>LANDROVER DISCOVERY III IV/R.R Sport</t>
    </r>
    <r>
      <rPr>
        <b/>
        <sz val="12"/>
        <rFont val="Arial"/>
        <family val="2"/>
        <charset val="204"/>
      </rPr>
      <t xml:space="preserve"> (б/э)</t>
    </r>
  </si>
  <si>
    <t>CHEVROLET COBALT (седан)/Ravon R4 2016  б/э</t>
  </si>
  <si>
    <t>Fc</t>
  </si>
  <si>
    <r>
      <t>ВАЗ 2121 /213 /214 /2131 НИВА /</t>
    </r>
    <r>
      <rPr>
        <b/>
        <sz val="12"/>
        <color rgb="FFFF0000"/>
        <rFont val="Arial"/>
        <family val="2"/>
        <charset val="204"/>
      </rPr>
      <t>с ГБО</t>
    </r>
  </si>
  <si>
    <r>
      <t xml:space="preserve">BMW X1 </t>
    </r>
    <r>
      <rPr>
        <b/>
        <sz val="12"/>
        <color rgb="FFFF0000"/>
        <rFont val="Arial"/>
        <family val="2"/>
        <charset val="204"/>
      </rPr>
      <t>(б/э нужен смарт)</t>
    </r>
  </si>
  <si>
    <r>
      <t xml:space="preserve">VOLKSWAGEN PASSAT V (седан/унив) </t>
    </r>
    <r>
      <rPr>
        <b/>
        <sz val="12"/>
        <color rgb="FFFF0000"/>
        <rFont val="Arial"/>
        <family val="2"/>
        <charset val="204"/>
      </rPr>
      <t>(б/э)</t>
    </r>
  </si>
  <si>
    <t>ЛИДЕР V104 A</t>
  </si>
  <si>
    <r>
      <t xml:space="preserve">RENAULT KANGOO  II </t>
    </r>
    <r>
      <rPr>
        <b/>
        <sz val="12"/>
        <color rgb="FFFF0000"/>
        <rFont val="Arial"/>
        <family val="2"/>
        <charset val="204"/>
      </rPr>
      <t>(б/э нужен смарт)</t>
    </r>
  </si>
  <si>
    <r>
      <t xml:space="preserve">MITSUBISHI PAJERO SPORT (2500/100) </t>
    </r>
    <r>
      <rPr>
        <b/>
        <sz val="12"/>
        <rFont val="Arial"/>
        <family val="2"/>
        <charset val="204"/>
      </rPr>
      <t>(б/э)</t>
    </r>
  </si>
  <si>
    <r>
      <t>TOYOTA LC 200VX / LEXUS LX570</t>
    </r>
    <r>
      <rPr>
        <b/>
        <sz val="12"/>
        <color rgb="FFFF0000"/>
        <rFont val="Arial"/>
        <family val="2"/>
        <charset val="204"/>
      </rPr>
      <t xml:space="preserve"> (б/э)</t>
    </r>
  </si>
  <si>
    <r>
      <t xml:space="preserve">TOYOTA RAV 4 </t>
    </r>
    <r>
      <rPr>
        <b/>
        <sz val="12"/>
        <color rgb="FFFF0000"/>
        <rFont val="Arial"/>
        <family val="2"/>
        <charset val="204"/>
      </rPr>
      <t>(б/э) подрез 1500 / 75</t>
    </r>
  </si>
  <si>
    <r>
      <t>ВАЗ 1118 /1117 КАЛИНА II /ГРАНТА сед/ун /</t>
    </r>
    <r>
      <rPr>
        <b/>
        <sz val="12"/>
        <color rgb="FFFF0000"/>
        <rFont val="Arial"/>
        <family val="2"/>
        <charset val="204"/>
      </rPr>
      <t>ON-DO</t>
    </r>
  </si>
  <si>
    <t>BOSAL 5614</t>
  </si>
  <si>
    <r>
      <t xml:space="preserve">ГАЗЕЛЬ NEXT (фургон-цельномет) </t>
    </r>
    <r>
      <rPr>
        <b/>
        <sz val="12"/>
        <rFont val="Arial"/>
        <family val="2"/>
        <charset val="204"/>
      </rPr>
      <t>(б/э)</t>
    </r>
  </si>
  <si>
    <r>
      <t xml:space="preserve">RENAULT LOGAN (универсал) / </t>
    </r>
    <r>
      <rPr>
        <b/>
        <sz val="12"/>
        <rFont val="Arial"/>
        <family val="2"/>
        <charset val="204"/>
      </rPr>
      <t>LARGUS  (б/э)</t>
    </r>
  </si>
  <si>
    <r>
      <t xml:space="preserve">TOYOTA HYLUX  </t>
    </r>
    <r>
      <rPr>
        <b/>
        <sz val="12"/>
        <rFont val="Arial"/>
        <family val="2"/>
        <charset val="204"/>
      </rPr>
      <t xml:space="preserve">(б/э) </t>
    </r>
    <r>
      <rPr>
        <sz val="12"/>
        <rFont val="Arial"/>
        <family val="2"/>
        <charset val="204"/>
      </rPr>
      <t xml:space="preserve">   1500/75</t>
    </r>
  </si>
  <si>
    <r>
      <t>ГАЗ 2705 (</t>
    </r>
    <r>
      <rPr>
        <b/>
        <sz val="12"/>
        <color rgb="FFFF0000"/>
        <rFont val="Arial"/>
        <family val="2"/>
        <charset val="204"/>
      </rPr>
      <t>фургон-цельномет</t>
    </r>
    <r>
      <rPr>
        <sz val="12"/>
        <color rgb="FFFF0000"/>
        <rFont val="Arial"/>
        <family val="2"/>
        <charset val="204"/>
      </rPr>
      <t>)</t>
    </r>
  </si>
  <si>
    <t>BMW X3 (F25) 10-14/X 4 (F 26) c 14- кроме М sport б/э</t>
  </si>
  <si>
    <t>Westf 303460300113</t>
  </si>
  <si>
    <t>Westf 303339900113</t>
  </si>
  <si>
    <t>электрика X3 (F25)10-14/Х1 (Е84)9-15/1(Е82)04-/2/3/5 смотри паспорт</t>
  </si>
  <si>
    <r>
      <t>RENAULT LOGAN (универсал) /</t>
    </r>
    <r>
      <rPr>
        <b/>
        <sz val="12"/>
        <rFont val="Arial"/>
        <family val="2"/>
        <charset val="204"/>
      </rPr>
      <t xml:space="preserve"> LARGUS </t>
    </r>
  </si>
  <si>
    <t>WESTF33530060001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</si>
</sst>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&quot; USD&quot;"/>
    <numFmt numFmtId="166" formatCode="000000"/>
  </numFmts>
  <fonts count="7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04"/>
    </font>
    <font>
      <sz val="8"/>
      <color indexed="10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8"/>
      <color indexed="9"/>
      <name val="Arial"/>
      <family val="2"/>
      <charset val="204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9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8"/>
      <name val="Wingdings 2"/>
      <family val="1"/>
      <charset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18"/>
      <name val="Arial"/>
      <family val="2"/>
      <charset val="204"/>
    </font>
    <font>
      <sz val="12"/>
      <color indexed="8"/>
      <name val="Arial"/>
      <family val="2"/>
    </font>
    <font>
      <b/>
      <sz val="14"/>
      <color indexed="8"/>
      <name val="Arial"/>
      <family val="2"/>
      <charset val="204"/>
    </font>
    <font>
      <b/>
      <sz val="28"/>
      <name val="Webdings"/>
      <family val="1"/>
      <charset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  <charset val="204"/>
    </font>
    <font>
      <b/>
      <sz val="18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8"/>
      <name val="Times New Roman"/>
      <family val="1"/>
    </font>
    <font>
      <b/>
      <sz val="8"/>
      <name val="Arial"/>
      <family val="2"/>
      <charset val="204"/>
    </font>
    <font>
      <b/>
      <sz val="10"/>
      <name val="Times New Roman"/>
      <family val="1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</font>
    <font>
      <b/>
      <sz val="12"/>
      <color rgb="FFFF000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8"/>
      <name val="Webdings"/>
      <family val="1"/>
      <charset val="2"/>
    </font>
    <font>
      <b/>
      <sz val="20"/>
      <name val="Arial"/>
      <family val="2"/>
    </font>
    <font>
      <b/>
      <sz val="20"/>
      <name val="Wingdings"/>
      <charset val="2"/>
    </font>
    <font>
      <b/>
      <sz val="20"/>
      <name val="Webdings"/>
      <family val="1"/>
      <charset val="2"/>
    </font>
    <font>
      <sz val="22"/>
      <name val="Webdings"/>
      <family val="1"/>
      <charset val="2"/>
    </font>
    <font>
      <b/>
      <sz val="10"/>
      <name val="Arial"/>
      <family val="2"/>
    </font>
    <font>
      <b/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E"/>
      <family val="2"/>
      <charset val="238"/>
    </font>
    <font>
      <u/>
      <sz val="7.5"/>
      <color indexed="12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indexed="1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rgb="FF0070C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164" fontId="3" fillId="0" borderId="0" applyFont="0" applyFill="0" applyBorder="0" applyAlignment="0" applyProtection="0"/>
    <xf numFmtId="0" fontId="4" fillId="0" borderId="0">
      <alignment horizontal="left"/>
    </xf>
    <xf numFmtId="0" fontId="49" fillId="0" borderId="0" applyNumberFormat="0" applyFill="0" applyBorder="0" applyAlignment="0" applyProtection="0"/>
    <xf numFmtId="0" fontId="58" fillId="0" borderId="0" applyFill="0"/>
    <xf numFmtId="0" fontId="59" fillId="0" borderId="0" applyNumberFormat="0" applyFill="0" applyBorder="0" applyAlignment="0" applyProtection="0"/>
    <xf numFmtId="0" fontId="3" fillId="0" borderId="0"/>
    <xf numFmtId="0" fontId="60" fillId="0" borderId="0"/>
    <xf numFmtId="0" fontId="61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>
      <alignment horizontal="left"/>
    </xf>
    <xf numFmtId="0" fontId="2" fillId="0" borderId="0"/>
    <xf numFmtId="0" fontId="6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5" fillId="0" borderId="0" applyNumberFormat="0" applyFill="0" applyBorder="0" applyAlignment="0" applyProtection="0"/>
  </cellStyleXfs>
  <cellXfs count="728">
    <xf numFmtId="0" fontId="0" fillId="0" borderId="0" xfId="0"/>
    <xf numFmtId="0" fontId="4" fillId="0" borderId="0" xfId="2" applyFill="1" applyBorder="1" applyAlignment="1"/>
    <xf numFmtId="0" fontId="4" fillId="0" borderId="0" xfId="2" applyAlignment="1"/>
    <xf numFmtId="0" fontId="4" fillId="0" borderId="0" xfId="2" applyAlignment="1">
      <alignment vertical="center"/>
    </xf>
    <xf numFmtId="0" fontId="4" fillId="0" borderId="0" xfId="2" applyBorder="1" applyAlignment="1"/>
    <xf numFmtId="0" fontId="4" fillId="0" borderId="0" xfId="2" applyFont="1" applyAlignment="1"/>
    <xf numFmtId="0" fontId="4" fillId="0" borderId="0" xfId="2" applyFill="1" applyAlignment="1"/>
    <xf numFmtId="0" fontId="4" fillId="0" borderId="0" xfId="2" applyFont="1" applyFill="1" applyAlignment="1"/>
    <xf numFmtId="0" fontId="9" fillId="0" borderId="0" xfId="2" applyFont="1" applyAlignment="1"/>
    <xf numFmtId="0" fontId="4" fillId="2" borderId="0" xfId="2" applyFont="1" applyFill="1" applyAlignment="1"/>
    <xf numFmtId="0" fontId="4" fillId="0" borderId="1" xfId="2" applyBorder="1" applyAlignment="1"/>
    <xf numFmtId="0" fontId="9" fillId="0" borderId="1" xfId="2" applyFont="1" applyBorder="1" applyAlignment="1"/>
    <xf numFmtId="0" fontId="13" fillId="2" borderId="0" xfId="2" applyFont="1" applyFill="1" applyAlignment="1"/>
    <xf numFmtId="0" fontId="13" fillId="2" borderId="1" xfId="2" applyFont="1" applyFill="1" applyBorder="1" applyAlignment="1"/>
    <xf numFmtId="0" fontId="4" fillId="2" borderId="0" xfId="2" applyFill="1" applyAlignment="1"/>
    <xf numFmtId="0" fontId="9" fillId="0" borderId="0" xfId="2" applyFont="1" applyBorder="1" applyAlignment="1"/>
    <xf numFmtId="0" fontId="4" fillId="0" borderId="2" xfId="2" applyBorder="1" applyAlignment="1"/>
    <xf numFmtId="0" fontId="4" fillId="2" borderId="1" xfId="2" applyFont="1" applyFill="1" applyBorder="1" applyAlignment="1"/>
    <xf numFmtId="0" fontId="14" fillId="0" borderId="1" xfId="2" applyFont="1" applyBorder="1" applyAlignment="1">
      <alignment horizontal="center" vertical="center" wrapText="1"/>
    </xf>
    <xf numFmtId="0" fontId="4" fillId="0" borderId="0" xfId="2" applyFill="1" applyAlignment="1">
      <alignment vertical="center"/>
    </xf>
    <xf numFmtId="0" fontId="8" fillId="2" borderId="0" xfId="2" applyFont="1" applyFill="1" applyAlignment="1"/>
    <xf numFmtId="0" fontId="18" fillId="0" borderId="0" xfId="2" applyFont="1" applyAlignment="1"/>
    <xf numFmtId="0" fontId="14" fillId="0" borderId="0" xfId="2" applyFont="1" applyAlignment="1">
      <alignment horizontal="center"/>
    </xf>
    <xf numFmtId="4" fontId="11" fillId="0" borderId="0" xfId="2" applyNumberFormat="1" applyFont="1" applyAlignment="1">
      <alignment horizontal="center" vertical="center"/>
    </xf>
    <xf numFmtId="0" fontId="15" fillId="0" borderId="1" xfId="2" applyFont="1" applyFill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5" fillId="0" borderId="1" xfId="2" applyFont="1" applyBorder="1" applyAlignment="1">
      <alignment horizontal="left" vertical="center"/>
    </xf>
    <xf numFmtId="0" fontId="15" fillId="2" borderId="1" xfId="2" applyFont="1" applyFill="1" applyBorder="1" applyAlignment="1">
      <alignment horizontal="left" vertical="center"/>
    </xf>
    <xf numFmtId="0" fontId="15" fillId="0" borderId="1" xfId="2" applyFont="1" applyBorder="1" applyAlignment="1">
      <alignment horizontal="left" vertical="center" wrapText="1"/>
    </xf>
    <xf numFmtId="165" fontId="14" fillId="0" borderId="1" xfId="2" applyNumberFormat="1" applyFont="1" applyFill="1" applyBorder="1" applyAlignment="1">
      <alignment horizontal="center" vertical="center"/>
    </xf>
    <xf numFmtId="165" fontId="14" fillId="0" borderId="1" xfId="2" applyNumberFormat="1" applyFont="1" applyBorder="1" applyAlignment="1">
      <alignment horizontal="center" vertical="center"/>
    </xf>
    <xf numFmtId="4" fontId="11" fillId="2" borderId="0" xfId="2" applyNumberFormat="1" applyFont="1" applyFill="1" applyAlignment="1">
      <alignment horizontal="center" vertical="center"/>
    </xf>
    <xf numFmtId="0" fontId="4" fillId="2" borderId="0" xfId="2" applyFill="1" applyAlignment="1">
      <alignment vertical="center"/>
    </xf>
    <xf numFmtId="0" fontId="4" fillId="2" borderId="0" xfId="2" applyFill="1" applyBorder="1" applyAlignment="1"/>
    <xf numFmtId="0" fontId="9" fillId="2" borderId="0" xfId="2" applyFont="1" applyFill="1" applyBorder="1" applyAlignment="1"/>
    <xf numFmtId="0" fontId="17" fillId="2" borderId="0" xfId="2" applyFont="1" applyFill="1" applyAlignment="1">
      <alignment horizontal="center" vertical="center"/>
    </xf>
    <xf numFmtId="0" fontId="18" fillId="2" borderId="0" xfId="2" applyFont="1" applyFill="1" applyAlignment="1"/>
    <xf numFmtId="0" fontId="14" fillId="2" borderId="0" xfId="2" applyFont="1" applyFill="1" applyAlignment="1">
      <alignment horizontal="center"/>
    </xf>
    <xf numFmtId="4" fontId="4" fillId="2" borderId="0" xfId="2" applyNumberFormat="1" applyFill="1" applyAlignment="1">
      <alignment horizontal="center" vertical="center"/>
    </xf>
    <xf numFmtId="0" fontId="19" fillId="2" borderId="0" xfId="2" applyFont="1" applyFill="1" applyBorder="1" applyAlignment="1"/>
    <xf numFmtId="0" fontId="19" fillId="0" borderId="0" xfId="2" applyFont="1" applyFill="1" applyBorder="1" applyAlignment="1"/>
    <xf numFmtId="0" fontId="19" fillId="3" borderId="0" xfId="2" applyFont="1" applyFill="1" applyBorder="1" applyAlignment="1"/>
    <xf numFmtId="0" fontId="14" fillId="0" borderId="1" xfId="2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 vertical="top" wrapText="1"/>
    </xf>
    <xf numFmtId="14" fontId="15" fillId="0" borderId="1" xfId="2" applyNumberFormat="1" applyFont="1" applyFill="1" applyBorder="1" applyAlignment="1">
      <alignment horizontal="center" vertical="center" wrapText="1"/>
    </xf>
    <xf numFmtId="0" fontId="19" fillId="0" borderId="0" xfId="2" applyFont="1" applyAlignment="1"/>
    <xf numFmtId="0" fontId="16" fillId="0" borderId="0" xfId="2" applyFont="1" applyFill="1" applyAlignment="1">
      <alignment vertical="center"/>
    </xf>
    <xf numFmtId="0" fontId="21" fillId="0" borderId="0" xfId="2" applyFont="1" applyFill="1" applyAlignment="1"/>
    <xf numFmtId="0" fontId="22" fillId="2" borderId="0" xfId="2" applyFont="1" applyFill="1" applyAlignment="1"/>
    <xf numFmtId="0" fontId="19" fillId="2" borderId="0" xfId="2" applyFont="1" applyFill="1" applyAlignment="1"/>
    <xf numFmtId="0" fontId="19" fillId="3" borderId="0" xfId="2" applyFont="1" applyFill="1" applyAlignment="1"/>
    <xf numFmtId="0" fontId="22" fillId="3" borderId="0" xfId="2" applyFont="1" applyFill="1" applyAlignment="1"/>
    <xf numFmtId="0" fontId="23" fillId="3" borderId="0" xfId="2" applyFont="1" applyFill="1" applyAlignment="1"/>
    <xf numFmtId="0" fontId="9" fillId="2" borderId="0" xfId="2" applyFont="1" applyFill="1" applyAlignment="1"/>
    <xf numFmtId="0" fontId="23" fillId="2" borderId="0" xfId="2" applyFont="1" applyFill="1" applyAlignment="1"/>
    <xf numFmtId="0" fontId="8" fillId="2" borderId="0" xfId="2" applyFont="1" applyFill="1" applyBorder="1" applyAlignment="1"/>
    <xf numFmtId="0" fontId="16" fillId="2" borderId="0" xfId="2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left" vertical="center"/>
    </xf>
    <xf numFmtId="0" fontId="16" fillId="2" borderId="0" xfId="2" applyFont="1" applyFill="1" applyAlignment="1">
      <alignment vertical="center"/>
    </xf>
    <xf numFmtId="0" fontId="21" fillId="2" borderId="0" xfId="2" applyFont="1" applyFill="1" applyAlignment="1"/>
    <xf numFmtId="0" fontId="7" fillId="2" borderId="0" xfId="2" applyFont="1" applyFill="1" applyAlignment="1">
      <alignment vertical="center"/>
    </xf>
    <xf numFmtId="0" fontId="7" fillId="2" borderId="0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12" fillId="2" borderId="0" xfId="2" applyFont="1" applyFill="1" applyAlignment="1">
      <alignment horizontal="center"/>
    </xf>
    <xf numFmtId="0" fontId="12" fillId="2" borderId="0" xfId="2" applyFont="1" applyFill="1" applyAlignment="1"/>
    <xf numFmtId="0" fontId="17" fillId="2" borderId="0" xfId="2" applyFont="1" applyFill="1" applyBorder="1" applyAlignment="1">
      <alignment horizontal="left" vertical="center"/>
    </xf>
    <xf numFmtId="0" fontId="14" fillId="2" borderId="0" xfId="2" applyFont="1" applyFill="1" applyBorder="1" applyAlignment="1">
      <alignment horizontal="center" vertical="center"/>
    </xf>
    <xf numFmtId="4" fontId="11" fillId="2" borderId="0" xfId="2" applyNumberFormat="1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 wrapText="1"/>
    </xf>
    <xf numFmtId="0" fontId="19" fillId="0" borderId="0" xfId="2" applyFont="1" applyFill="1" applyAlignment="1"/>
    <xf numFmtId="0" fontId="13" fillId="2" borderId="0" xfId="2" applyFont="1" applyFill="1" applyBorder="1" applyAlignment="1"/>
    <xf numFmtId="0" fontId="14" fillId="2" borderId="1" xfId="2" applyFont="1" applyFill="1" applyBorder="1" applyAlignment="1">
      <alignment horizontal="center" vertical="center" wrapText="1"/>
    </xf>
    <xf numFmtId="165" fontId="14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/>
    </xf>
    <xf numFmtId="0" fontId="11" fillId="2" borderId="3" xfId="2" applyFont="1" applyFill="1" applyBorder="1" applyAlignment="1">
      <alignment horizontal="center"/>
    </xf>
    <xf numFmtId="0" fontId="14" fillId="2" borderId="1" xfId="2" applyFont="1" applyFill="1" applyBorder="1" applyAlignment="1">
      <alignment horizontal="center"/>
    </xf>
    <xf numFmtId="0" fontId="4" fillId="0" borderId="0" xfId="2">
      <alignment horizontal="left"/>
    </xf>
    <xf numFmtId="0" fontId="4" fillId="2" borderId="0" xfId="2" applyFill="1">
      <alignment horizontal="left"/>
    </xf>
    <xf numFmtId="0" fontId="4" fillId="0" borderId="0" xfId="2" applyBorder="1">
      <alignment horizontal="left"/>
    </xf>
    <xf numFmtId="0" fontId="15" fillId="2" borderId="1" xfId="2" applyFont="1" applyFill="1" applyBorder="1" applyAlignment="1">
      <alignment horizontal="center" vertical="top" wrapText="1"/>
    </xf>
    <xf numFmtId="14" fontId="15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top" wrapText="1"/>
    </xf>
    <xf numFmtId="165" fontId="11" fillId="0" borderId="3" xfId="2" applyNumberFormat="1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3" xfId="2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4" fontId="27" fillId="0" borderId="1" xfId="2" applyNumberFormat="1" applyFont="1" applyFill="1" applyBorder="1" applyAlignment="1">
      <alignment horizontal="center" vertical="center"/>
    </xf>
    <xf numFmtId="165" fontId="28" fillId="0" borderId="3" xfId="2" applyNumberFormat="1" applyFont="1" applyFill="1" applyBorder="1" applyAlignment="1">
      <alignment horizontal="center" vertical="center"/>
    </xf>
    <xf numFmtId="0" fontId="28" fillId="0" borderId="3" xfId="2" applyFont="1" applyFill="1" applyBorder="1" applyAlignment="1">
      <alignment horizontal="center" vertical="center" wrapText="1"/>
    </xf>
    <xf numFmtId="0" fontId="28" fillId="0" borderId="3" xfId="2" applyFont="1" applyFill="1" applyBorder="1" applyAlignment="1">
      <alignment horizontal="center" vertical="center"/>
    </xf>
    <xf numFmtId="165" fontId="28" fillId="2" borderId="3" xfId="2" applyNumberFormat="1" applyFont="1" applyFill="1" applyBorder="1" applyAlignment="1">
      <alignment horizontal="center" vertical="center"/>
    </xf>
    <xf numFmtId="0" fontId="28" fillId="0" borderId="3" xfId="2" applyFont="1" applyFill="1" applyBorder="1" applyAlignment="1">
      <alignment horizontal="center"/>
    </xf>
    <xf numFmtId="0" fontId="28" fillId="2" borderId="3" xfId="2" applyFont="1" applyFill="1" applyBorder="1" applyAlignment="1">
      <alignment horizontal="center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2" borderId="1" xfId="2" applyNumberFormat="1" applyFont="1" applyFill="1" applyBorder="1" applyAlignment="1">
      <alignment horizontal="center" vertical="center"/>
    </xf>
    <xf numFmtId="0" fontId="25" fillId="0" borderId="3" xfId="2" applyNumberFormat="1" applyFont="1" applyFill="1" applyBorder="1" applyAlignment="1">
      <alignment horizontal="center"/>
    </xf>
    <xf numFmtId="0" fontId="8" fillId="0" borderId="1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2" borderId="3" xfId="2" applyNumberFormat="1" applyFont="1" applyFill="1" applyBorder="1" applyAlignment="1">
      <alignment horizontal="center" vertical="center"/>
    </xf>
    <xf numFmtId="0" fontId="10" fillId="0" borderId="3" xfId="2" applyNumberFormat="1" applyFont="1" applyFill="1" applyBorder="1" applyAlignment="1">
      <alignment horizontal="center"/>
    </xf>
    <xf numFmtId="0" fontId="10" fillId="2" borderId="3" xfId="2" applyNumberFormat="1" applyFont="1" applyFill="1" applyBorder="1" applyAlignment="1">
      <alignment horizontal="center"/>
    </xf>
    <xf numFmtId="0" fontId="25" fillId="0" borderId="3" xfId="2" applyNumberFormat="1" applyFont="1" applyFill="1" applyBorder="1" applyAlignment="1">
      <alignment horizontal="center" vertical="center"/>
    </xf>
    <xf numFmtId="0" fontId="25" fillId="0" borderId="1" xfId="2" applyNumberFormat="1" applyFont="1" applyFill="1" applyBorder="1" applyAlignment="1">
      <alignment horizontal="center" vertical="center"/>
    </xf>
    <xf numFmtId="0" fontId="26" fillId="0" borderId="3" xfId="2" applyNumberFormat="1" applyFont="1" applyFill="1" applyBorder="1" applyAlignment="1">
      <alignment horizontal="center" vertical="center"/>
    </xf>
    <xf numFmtId="0" fontId="25" fillId="2" borderId="3" xfId="2" applyNumberFormat="1" applyFont="1" applyFill="1" applyBorder="1" applyAlignment="1">
      <alignment horizontal="center" vertical="center"/>
    </xf>
    <xf numFmtId="49" fontId="15" fillId="0" borderId="3" xfId="2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49" fontId="15" fillId="2" borderId="3" xfId="2" applyNumberFormat="1" applyFont="1" applyFill="1" applyBorder="1" applyAlignment="1">
      <alignment horizontal="center" vertical="center" wrapText="1"/>
    </xf>
    <xf numFmtId="49" fontId="8" fillId="0" borderId="3" xfId="2" applyNumberFormat="1" applyFont="1" applyFill="1" applyBorder="1" applyAlignment="1">
      <alignment horizontal="center" vertical="center" wrapText="1"/>
    </xf>
    <xf numFmtId="49" fontId="8" fillId="2" borderId="3" xfId="2" applyNumberFormat="1" applyFont="1" applyFill="1" applyBorder="1" applyAlignment="1">
      <alignment horizontal="center" vertical="center" wrapText="1"/>
    </xf>
    <xf numFmtId="49" fontId="14" fillId="0" borderId="3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4" fontId="27" fillId="2" borderId="1" xfId="2" applyNumberFormat="1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/>
    </xf>
    <xf numFmtId="49" fontId="31" fillId="2" borderId="3" xfId="2" applyNumberFormat="1" applyFont="1" applyFill="1" applyBorder="1" applyAlignment="1">
      <alignment horizontal="center" vertical="center" wrapText="1"/>
    </xf>
    <xf numFmtId="0" fontId="25" fillId="2" borderId="3" xfId="2" applyNumberFormat="1" applyFont="1" applyFill="1" applyBorder="1" applyAlignment="1">
      <alignment horizontal="center"/>
    </xf>
    <xf numFmtId="0" fontId="15" fillId="0" borderId="1" xfId="2" applyFont="1" applyFill="1" applyBorder="1" applyAlignment="1">
      <alignment horizontal="center" wrapText="1"/>
    </xf>
    <xf numFmtId="0" fontId="32" fillId="0" borderId="3" xfId="2" applyNumberFormat="1" applyFont="1" applyFill="1" applyBorder="1" applyAlignment="1">
      <alignment horizontal="center" vertical="center"/>
    </xf>
    <xf numFmtId="14" fontId="8" fillId="2" borderId="1" xfId="2" applyNumberFormat="1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top" wrapText="1"/>
    </xf>
    <xf numFmtId="0" fontId="14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top" wrapText="1"/>
    </xf>
    <xf numFmtId="14" fontId="15" fillId="2" borderId="0" xfId="2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center" vertical="top" wrapText="1"/>
    </xf>
    <xf numFmtId="14" fontId="14" fillId="2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165" fontId="14" fillId="2" borderId="0" xfId="2" applyNumberFormat="1" applyFont="1" applyFill="1" applyBorder="1" applyAlignment="1">
      <alignment horizontal="center" vertical="center"/>
    </xf>
    <xf numFmtId="0" fontId="15" fillId="0" borderId="4" xfId="2" applyFont="1" applyBorder="1" applyAlignment="1">
      <alignment horizontal="left" vertical="center"/>
    </xf>
    <xf numFmtId="0" fontId="15" fillId="0" borderId="4" xfId="2" applyFont="1" applyFill="1" applyBorder="1" applyAlignment="1">
      <alignment vertical="center" wrapText="1"/>
    </xf>
    <xf numFmtId="49" fontId="25" fillId="0" borderId="5" xfId="2" applyNumberFormat="1" applyFont="1" applyBorder="1" applyAlignment="1">
      <alignment horizontal="center" vertical="center"/>
    </xf>
    <xf numFmtId="49" fontId="25" fillId="0" borderId="3" xfId="2" applyNumberFormat="1" applyFont="1" applyFill="1" applyBorder="1" applyAlignment="1">
      <alignment horizontal="center" vertical="center"/>
    </xf>
    <xf numFmtId="49" fontId="25" fillId="0" borderId="1" xfId="2" applyNumberFormat="1" applyFont="1" applyFill="1" applyBorder="1" applyAlignment="1">
      <alignment horizontal="center" vertical="center"/>
    </xf>
    <xf numFmtId="0" fontId="25" fillId="0" borderId="3" xfId="2" applyFont="1" applyFill="1" applyBorder="1" applyAlignment="1">
      <alignment horizontal="center" vertical="center"/>
    </xf>
    <xf numFmtId="0" fontId="8" fillId="0" borderId="3" xfId="2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/>
    </xf>
    <xf numFmtId="49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top" wrapText="1"/>
    </xf>
    <xf numFmtId="0" fontId="21" fillId="0" borderId="1" xfId="2" applyFont="1" applyFill="1" applyBorder="1" applyAlignment="1"/>
    <xf numFmtId="0" fontId="11" fillId="0" borderId="3" xfId="2" applyFont="1" applyFill="1" applyBorder="1" applyAlignment="1">
      <alignment horizontal="center" wrapText="1"/>
    </xf>
    <xf numFmtId="4" fontId="27" fillId="0" borderId="3" xfId="2" applyNumberFormat="1" applyFont="1" applyFill="1" applyBorder="1" applyAlignment="1">
      <alignment horizontal="center" vertical="center"/>
    </xf>
    <xf numFmtId="49" fontId="15" fillId="0" borderId="3" xfId="2" applyNumberFormat="1" applyFont="1" applyFill="1" applyBorder="1" applyAlignment="1">
      <alignment horizontal="center" vertical="center"/>
    </xf>
    <xf numFmtId="49" fontId="15" fillId="2" borderId="3" xfId="2" applyNumberFormat="1" applyFont="1" applyFill="1" applyBorder="1" applyAlignment="1">
      <alignment horizontal="center" vertical="center"/>
    </xf>
    <xf numFmtId="0" fontId="25" fillId="2" borderId="3" xfId="2" applyFont="1" applyFill="1" applyBorder="1" applyAlignment="1">
      <alignment horizontal="center" vertical="center"/>
    </xf>
    <xf numFmtId="49" fontId="25" fillId="2" borderId="3" xfId="2" applyNumberFormat="1" applyFont="1" applyFill="1" applyBorder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49" fontId="25" fillId="0" borderId="3" xfId="2" applyNumberFormat="1" applyFont="1" applyBorder="1" applyAlignment="1">
      <alignment horizontal="center" vertical="center"/>
    </xf>
    <xf numFmtId="0" fontId="15" fillId="2" borderId="1" xfId="2" applyFont="1" applyFill="1" applyBorder="1" applyAlignment="1">
      <alignment horizontal="center" vertical="center"/>
    </xf>
    <xf numFmtId="49" fontId="15" fillId="2" borderId="1" xfId="2" applyNumberFormat="1" applyFont="1" applyFill="1" applyBorder="1" applyAlignment="1">
      <alignment horizontal="center" vertical="center" wrapText="1"/>
    </xf>
    <xf numFmtId="0" fontId="8" fillId="0" borderId="0" xfId="2" applyFont="1" applyFill="1" applyAlignment="1"/>
    <xf numFmtId="0" fontId="8" fillId="0" borderId="0" xfId="2" applyFont="1" applyAlignment="1">
      <alignment vertical="center"/>
    </xf>
    <xf numFmtId="0" fontId="8" fillId="0" borderId="0" xfId="2" applyFont="1" applyAlignment="1"/>
    <xf numFmtId="0" fontId="24" fillId="3" borderId="0" xfId="2" applyFont="1" applyFill="1" applyBorder="1" applyAlignment="1"/>
    <xf numFmtId="0" fontId="8" fillId="0" borderId="0" xfId="2" applyFont="1" applyBorder="1" applyAlignment="1"/>
    <xf numFmtId="0" fontId="14" fillId="4" borderId="1" xfId="2" applyFont="1" applyFill="1" applyBorder="1" applyAlignment="1">
      <alignment horizontal="center" vertical="center"/>
    </xf>
    <xf numFmtId="0" fontId="14" fillId="4" borderId="1" xfId="2" applyFont="1" applyFill="1" applyBorder="1" applyAlignment="1">
      <alignment horizontal="center"/>
    </xf>
    <xf numFmtId="0" fontId="14" fillId="4" borderId="1" xfId="2" applyFont="1" applyFill="1" applyBorder="1" applyAlignment="1">
      <alignment vertical="top" wrapText="1"/>
    </xf>
    <xf numFmtId="0" fontId="14" fillId="4" borderId="1" xfId="2" applyFont="1" applyFill="1" applyBorder="1" applyAlignment="1">
      <alignment horizontal="left" vertical="top" wrapText="1" indent="2"/>
    </xf>
    <xf numFmtId="0" fontId="11" fillId="4" borderId="1" xfId="2" applyFont="1" applyFill="1" applyBorder="1" applyAlignment="1">
      <alignment horizontal="center"/>
    </xf>
    <xf numFmtId="0" fontId="8" fillId="4" borderId="1" xfId="2" applyFont="1" applyFill="1" applyBorder="1" applyAlignment="1">
      <alignment horizontal="center" vertical="center" wrapText="1"/>
    </xf>
    <xf numFmtId="166" fontId="10" fillId="4" borderId="1" xfId="2" applyNumberFormat="1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left" vertical="top" wrapText="1" indent="2"/>
    </xf>
    <xf numFmtId="0" fontId="14" fillId="4" borderId="3" xfId="2" applyFont="1" applyFill="1" applyBorder="1" applyAlignment="1">
      <alignment horizontal="left" vertical="top" wrapText="1"/>
    </xf>
    <xf numFmtId="14" fontId="8" fillId="4" borderId="1" xfId="2" applyNumberFormat="1" applyFont="1" applyFill="1" applyBorder="1" applyAlignment="1">
      <alignment horizontal="center" vertical="center" wrapText="1"/>
    </xf>
    <xf numFmtId="166" fontId="25" fillId="4" borderId="1" xfId="2" applyNumberFormat="1" applyFont="1" applyFill="1" applyBorder="1" applyAlignment="1">
      <alignment horizontal="center" vertical="center"/>
    </xf>
    <xf numFmtId="0" fontId="24" fillId="0" borderId="0" xfId="2" applyFont="1" applyAlignment="1"/>
    <xf numFmtId="0" fontId="24" fillId="3" borderId="0" xfId="2" applyFont="1" applyFill="1" applyAlignment="1"/>
    <xf numFmtId="0" fontId="14" fillId="4" borderId="1" xfId="2" applyFont="1" applyFill="1" applyBorder="1" applyAlignment="1">
      <alignment horizontal="center" vertical="top" wrapText="1"/>
    </xf>
    <xf numFmtId="0" fontId="28" fillId="4" borderId="1" xfId="2" applyFont="1" applyFill="1" applyBorder="1" applyAlignment="1">
      <alignment horizontal="center"/>
    </xf>
    <xf numFmtId="0" fontId="10" fillId="4" borderId="1" xfId="2" applyNumberFormat="1" applyFont="1" applyFill="1" applyBorder="1" applyAlignment="1">
      <alignment horizontal="center" vertical="center"/>
    </xf>
    <xf numFmtId="0" fontId="10" fillId="4" borderId="1" xfId="2" applyNumberFormat="1" applyFont="1" applyFill="1" applyBorder="1" applyAlignment="1">
      <alignment horizontal="center"/>
    </xf>
    <xf numFmtId="0" fontId="11" fillId="4" borderId="3" xfId="2" applyFont="1" applyFill="1" applyBorder="1" applyAlignment="1">
      <alignment horizontal="center"/>
    </xf>
    <xf numFmtId="0" fontId="28" fillId="4" borderId="3" xfId="2" applyFont="1" applyFill="1" applyBorder="1" applyAlignment="1">
      <alignment horizontal="center"/>
    </xf>
    <xf numFmtId="0" fontId="10" fillId="4" borderId="3" xfId="2" applyNumberFormat="1" applyFont="1" applyFill="1" applyBorder="1" applyAlignment="1">
      <alignment horizontal="center" vertical="center"/>
    </xf>
    <xf numFmtId="0" fontId="10" fillId="4" borderId="3" xfId="2" applyNumberFormat="1" applyFont="1" applyFill="1" applyBorder="1" applyAlignment="1">
      <alignment horizontal="center"/>
    </xf>
    <xf numFmtId="0" fontId="14" fillId="4" borderId="1" xfId="2" applyFont="1" applyFill="1" applyBorder="1" applyAlignment="1">
      <alignment horizontal="center" vertical="center" wrapText="1"/>
    </xf>
    <xf numFmtId="165" fontId="14" fillId="4" borderId="1" xfId="2" applyNumberFormat="1" applyFont="1" applyFill="1" applyBorder="1" applyAlignment="1">
      <alignment horizontal="center" vertical="center"/>
    </xf>
    <xf numFmtId="165" fontId="28" fillId="4" borderId="3" xfId="2" applyNumberFormat="1" applyFont="1" applyFill="1" applyBorder="1" applyAlignment="1">
      <alignment horizontal="center" vertical="center"/>
    </xf>
    <xf numFmtId="165" fontId="28" fillId="4" borderId="1" xfId="2" applyNumberFormat="1" applyFont="1" applyFill="1" applyBorder="1" applyAlignment="1">
      <alignment horizontal="center" vertical="center"/>
    </xf>
    <xf numFmtId="0" fontId="8" fillId="4" borderId="1" xfId="2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center"/>
    </xf>
    <xf numFmtId="0" fontId="14" fillId="4" borderId="3" xfId="2" applyFont="1" applyFill="1" applyBorder="1" applyAlignment="1">
      <alignment vertical="top" wrapText="1"/>
    </xf>
    <xf numFmtId="0" fontId="29" fillId="4" borderId="1" xfId="2" applyFont="1" applyFill="1" applyBorder="1" applyAlignment="1">
      <alignment horizontal="center"/>
    </xf>
    <xf numFmtId="0" fontId="8" fillId="4" borderId="1" xfId="2" applyNumberFormat="1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 vertical="center" wrapText="1"/>
    </xf>
    <xf numFmtId="49" fontId="15" fillId="2" borderId="5" xfId="2" applyNumberFormat="1" applyFont="1" applyFill="1" applyBorder="1" applyAlignment="1">
      <alignment horizontal="center" vertical="center" wrapText="1"/>
    </xf>
    <xf numFmtId="165" fontId="28" fillId="0" borderId="5" xfId="2" applyNumberFormat="1" applyFont="1" applyFill="1" applyBorder="1" applyAlignment="1">
      <alignment horizontal="center" vertical="center"/>
    </xf>
    <xf numFmtId="0" fontId="25" fillId="2" borderId="5" xfId="2" applyNumberFormat="1" applyFont="1" applyFill="1" applyBorder="1" applyAlignment="1">
      <alignment horizontal="center" vertical="center"/>
    </xf>
    <xf numFmtId="49" fontId="15" fillId="2" borderId="7" xfId="2" applyNumberFormat="1" applyFont="1" applyFill="1" applyBorder="1" applyAlignment="1">
      <alignment horizontal="center" vertical="center" wrapText="1"/>
    </xf>
    <xf numFmtId="0" fontId="25" fillId="2" borderId="7" xfId="2" applyNumberFormat="1" applyFont="1" applyFill="1" applyBorder="1" applyAlignment="1">
      <alignment horizontal="center" vertical="center"/>
    </xf>
    <xf numFmtId="4" fontId="11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top" wrapText="1"/>
    </xf>
    <xf numFmtId="4" fontId="27" fillId="0" borderId="5" xfId="2" applyNumberFormat="1" applyFont="1" applyFill="1" applyBorder="1" applyAlignment="1">
      <alignment horizontal="center" vertical="center"/>
    </xf>
    <xf numFmtId="165" fontId="11" fillId="0" borderId="7" xfId="2" applyNumberFormat="1" applyFont="1" applyFill="1" applyBorder="1" applyAlignment="1">
      <alignment horizontal="center" vertical="center"/>
    </xf>
    <xf numFmtId="49" fontId="15" fillId="0" borderId="7" xfId="2" applyNumberFormat="1" applyFont="1" applyFill="1" applyBorder="1" applyAlignment="1">
      <alignment horizontal="center" vertical="center" wrapText="1"/>
    </xf>
    <xf numFmtId="0" fontId="25" fillId="0" borderId="7" xfId="2" applyNumberFormat="1" applyFont="1" applyFill="1" applyBorder="1" applyAlignment="1">
      <alignment horizontal="center" vertical="center"/>
    </xf>
    <xf numFmtId="165" fontId="14" fillId="0" borderId="4" xfId="2" applyNumberFormat="1" applyFont="1" applyFill="1" applyBorder="1" applyAlignment="1">
      <alignment horizontal="center" vertical="center"/>
    </xf>
    <xf numFmtId="4" fontId="27" fillId="0" borderId="4" xfId="2" applyNumberFormat="1" applyFont="1" applyFill="1" applyBorder="1" applyAlignment="1">
      <alignment horizontal="center" vertical="center"/>
    </xf>
    <xf numFmtId="0" fontId="10" fillId="2" borderId="5" xfId="2" applyNumberFormat="1" applyFont="1" applyFill="1" applyBorder="1" applyAlignment="1">
      <alignment horizontal="center"/>
    </xf>
    <xf numFmtId="0" fontId="14" fillId="4" borderId="2" xfId="2" applyFont="1" applyFill="1" applyBorder="1" applyAlignment="1">
      <alignment horizontal="center" vertical="center" wrapText="1"/>
    </xf>
    <xf numFmtId="165" fontId="14" fillId="4" borderId="2" xfId="2" applyNumberFormat="1" applyFont="1" applyFill="1" applyBorder="1" applyAlignment="1">
      <alignment horizontal="center" vertical="center"/>
    </xf>
    <xf numFmtId="0" fontId="15" fillId="4" borderId="2" xfId="2" applyFont="1" applyFill="1" applyBorder="1" applyAlignment="1">
      <alignment horizontal="center" vertical="center" wrapText="1"/>
    </xf>
    <xf numFmtId="165" fontId="28" fillId="4" borderId="2" xfId="2" applyNumberFormat="1" applyFont="1" applyFill="1" applyBorder="1" applyAlignment="1">
      <alignment horizontal="center" vertical="center"/>
    </xf>
    <xf numFmtId="0" fontId="10" fillId="4" borderId="2" xfId="2" applyNumberFormat="1" applyFont="1" applyFill="1" applyBorder="1" applyAlignment="1">
      <alignment horizontal="center" vertical="center"/>
    </xf>
    <xf numFmtId="0" fontId="25" fillId="2" borderId="4" xfId="2" applyNumberFormat="1" applyFont="1" applyFill="1" applyBorder="1" applyAlignment="1">
      <alignment horizontal="center" vertical="center"/>
    </xf>
    <xf numFmtId="0" fontId="15" fillId="0" borderId="4" xfId="2" applyFont="1" applyFill="1" applyBorder="1" applyAlignment="1">
      <alignment horizontal="center" vertical="center" wrapText="1"/>
    </xf>
    <xf numFmtId="0" fontId="14" fillId="4" borderId="2" xfId="2" applyFont="1" applyFill="1" applyBorder="1" applyAlignment="1">
      <alignment horizontal="center" vertical="center"/>
    </xf>
    <xf numFmtId="0" fontId="14" fillId="4" borderId="2" xfId="2" applyFont="1" applyFill="1" applyBorder="1" applyAlignment="1">
      <alignment horizontal="center"/>
    </xf>
    <xf numFmtId="0" fontId="14" fillId="4" borderId="2" xfId="2" applyFont="1" applyFill="1" applyBorder="1" applyAlignment="1">
      <alignment horizontal="center" vertical="top" wrapText="1"/>
    </xf>
    <xf numFmtId="0" fontId="15" fillId="0" borderId="9" xfId="2" applyFont="1" applyFill="1" applyBorder="1" applyAlignment="1">
      <alignment horizontal="center" vertical="center" wrapText="1"/>
    </xf>
    <xf numFmtId="165" fontId="11" fillId="0" borderId="5" xfId="2" applyNumberFormat="1" applyFont="1" applyFill="1" applyBorder="1" applyAlignment="1">
      <alignment horizontal="center" vertical="center"/>
    </xf>
    <xf numFmtId="165" fontId="11" fillId="0" borderId="1" xfId="2" applyNumberFormat="1" applyFont="1" applyFill="1" applyBorder="1" applyAlignment="1">
      <alignment horizontal="center" vertical="center"/>
    </xf>
    <xf numFmtId="165" fontId="11" fillId="0" borderId="4" xfId="2" applyNumberFormat="1" applyFont="1" applyFill="1" applyBorder="1" applyAlignment="1">
      <alignment horizontal="center" vertical="center"/>
    </xf>
    <xf numFmtId="165" fontId="14" fillId="0" borderId="3" xfId="2" applyNumberFormat="1" applyFont="1" applyFill="1" applyBorder="1" applyAlignment="1">
      <alignment horizontal="center" vertical="center"/>
    </xf>
    <xf numFmtId="49" fontId="15" fillId="0" borderId="5" xfId="2" applyNumberFormat="1" applyFont="1" applyFill="1" applyBorder="1" applyAlignment="1">
      <alignment horizontal="center" vertical="center" wrapText="1"/>
    </xf>
    <xf numFmtId="0" fontId="25" fillId="0" borderId="5" xfId="2" applyNumberFormat="1" applyFont="1" applyFill="1" applyBorder="1" applyAlignment="1">
      <alignment horizontal="center" vertical="center"/>
    </xf>
    <xf numFmtId="0" fontId="8" fillId="0" borderId="10" xfId="2" applyNumberFormat="1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>
      <alignment horizontal="center" vertical="center"/>
    </xf>
    <xf numFmtId="49" fontId="15" fillId="0" borderId="1" xfId="2" applyNumberFormat="1" applyFont="1" applyFill="1" applyBorder="1" applyAlignment="1">
      <alignment horizontal="center" vertical="center" wrapText="1"/>
    </xf>
    <xf numFmtId="49" fontId="15" fillId="0" borderId="2" xfId="2" applyNumberFormat="1" applyFont="1" applyFill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center" vertical="center"/>
    </xf>
    <xf numFmtId="0" fontId="15" fillId="0" borderId="2" xfId="2" applyFont="1" applyFill="1" applyBorder="1" applyAlignment="1">
      <alignment horizontal="center" vertical="center" wrapText="1"/>
    </xf>
    <xf numFmtId="4" fontId="24" fillId="0" borderId="3" xfId="2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 wrapText="1"/>
    </xf>
    <xf numFmtId="0" fontId="8" fillId="2" borderId="6" xfId="2" applyNumberFormat="1" applyFont="1" applyFill="1" applyBorder="1" applyAlignment="1">
      <alignment horizontal="center" vertical="center"/>
    </xf>
    <xf numFmtId="0" fontId="8" fillId="2" borderId="4" xfId="2" applyNumberFormat="1" applyFont="1" applyFill="1" applyBorder="1" applyAlignment="1">
      <alignment horizontal="center" vertical="center"/>
    </xf>
    <xf numFmtId="0" fontId="42" fillId="0" borderId="0" xfId="2" applyFont="1" applyFill="1" applyAlignment="1"/>
    <xf numFmtId="165" fontId="29" fillId="0" borderId="3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/>
    <xf numFmtId="165" fontId="29" fillId="2" borderId="3" xfId="2" applyNumberFormat="1" applyFont="1" applyFill="1" applyBorder="1" applyAlignment="1">
      <alignment horizontal="center" vertical="center"/>
    </xf>
    <xf numFmtId="0" fontId="29" fillId="0" borderId="3" xfId="2" applyFont="1" applyFill="1" applyBorder="1" applyAlignment="1">
      <alignment horizontal="center" vertical="center"/>
    </xf>
    <xf numFmtId="0" fontId="9" fillId="0" borderId="0" xfId="2" applyFont="1" applyFill="1" applyAlignment="1"/>
    <xf numFmtId="0" fontId="14" fillId="0" borderId="1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/>
    </xf>
    <xf numFmtId="3" fontId="24" fillId="2" borderId="0" xfId="2" applyNumberFormat="1" applyFont="1" applyFill="1" applyAlignment="1">
      <alignment horizontal="center" vertical="center"/>
    </xf>
    <xf numFmtId="3" fontId="26" fillId="0" borderId="1" xfId="2" applyNumberFormat="1" applyFont="1" applyFill="1" applyBorder="1" applyAlignment="1">
      <alignment horizontal="center" vertical="center"/>
    </xf>
    <xf numFmtId="3" fontId="24" fillId="2" borderId="0" xfId="2" applyNumberFormat="1" applyFont="1" applyFill="1" applyBorder="1" applyAlignment="1">
      <alignment horizontal="center" vertical="center"/>
    </xf>
    <xf numFmtId="3" fontId="24" fillId="0" borderId="0" xfId="2" applyNumberFormat="1" applyFont="1" applyFill="1" applyAlignment="1">
      <alignment horizontal="center" vertical="center"/>
    </xf>
    <xf numFmtId="3" fontId="43" fillId="0" borderId="0" xfId="2" applyNumberFormat="1" applyFont="1" applyFill="1" applyAlignment="1">
      <alignment horizontal="center"/>
    </xf>
    <xf numFmtId="3" fontId="43" fillId="2" borderId="0" xfId="2" applyNumberFormat="1" applyFont="1" applyFill="1" applyAlignment="1">
      <alignment horizontal="center"/>
    </xf>
    <xf numFmtId="3" fontId="44" fillId="2" borderId="0" xfId="2" applyNumberFormat="1" applyFont="1" applyFill="1" applyBorder="1" applyAlignment="1">
      <alignment horizontal="center"/>
    </xf>
    <xf numFmtId="3" fontId="7" fillId="2" borderId="0" xfId="2" applyNumberFormat="1" applyFont="1" applyFill="1" applyBorder="1" applyAlignment="1">
      <alignment horizontal="center"/>
    </xf>
    <xf numFmtId="3" fontId="24" fillId="2" borderId="0" xfId="2" applyNumberFormat="1" applyFont="1" applyFill="1" applyAlignment="1">
      <alignment horizontal="center"/>
    </xf>
    <xf numFmtId="0" fontId="26" fillId="2" borderId="3" xfId="2" applyNumberFormat="1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horizontal="center" vertical="center"/>
    </xf>
    <xf numFmtId="164" fontId="15" fillId="0" borderId="1" xfId="1" applyFont="1" applyFill="1" applyBorder="1" applyAlignment="1">
      <alignment horizontal="center" vertical="top" wrapText="1"/>
    </xf>
    <xf numFmtId="164" fontId="27" fillId="0" borderId="1" xfId="1" applyFont="1" applyFill="1" applyBorder="1" applyAlignment="1">
      <alignment horizontal="center" vertical="center"/>
    </xf>
    <xf numFmtId="164" fontId="25" fillId="2" borderId="3" xfId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2" borderId="0" xfId="2" applyFont="1" applyFill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4" fillId="0" borderId="0" xfId="2" applyAlignment="1">
      <alignment horizontal="center" vertical="center"/>
    </xf>
    <xf numFmtId="0" fontId="11" fillId="0" borderId="5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0" fontId="21" fillId="0" borderId="3" xfId="2" applyFont="1" applyFill="1" applyBorder="1" applyAlignment="1"/>
    <xf numFmtId="3" fontId="20" fillId="2" borderId="0" xfId="2" applyNumberFormat="1" applyFont="1" applyFill="1" applyBorder="1" applyAlignment="1">
      <alignment horizontal="left" vertical="center"/>
    </xf>
    <xf numFmtId="0" fontId="4" fillId="2" borderId="0" xfId="2" applyNumberFormat="1" applyFont="1" applyFill="1" applyAlignment="1">
      <alignment horizontal="left"/>
    </xf>
    <xf numFmtId="0" fontId="14" fillId="4" borderId="1" xfId="2" applyNumberFormat="1" applyFont="1" applyFill="1" applyBorder="1" applyAlignment="1">
      <alignment horizontal="left" vertical="top" wrapText="1"/>
    </xf>
    <xf numFmtId="0" fontId="15" fillId="0" borderId="1" xfId="2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top" wrapText="1"/>
    </xf>
    <xf numFmtId="0" fontId="24" fillId="4" borderId="1" xfId="2" applyNumberFormat="1" applyFont="1" applyFill="1" applyBorder="1" applyAlignment="1">
      <alignment horizontal="left" vertical="center" wrapText="1"/>
    </xf>
    <xf numFmtId="0" fontId="15" fillId="0" borderId="4" xfId="2" applyNumberFormat="1" applyFont="1" applyFill="1" applyBorder="1" applyAlignment="1">
      <alignment horizontal="left" vertical="center" wrapText="1"/>
    </xf>
    <xf numFmtId="0" fontId="15" fillId="0" borderId="2" xfId="2" applyNumberFormat="1" applyFont="1" applyFill="1" applyBorder="1" applyAlignment="1">
      <alignment horizontal="left" vertical="center" wrapText="1"/>
    </xf>
    <xf numFmtId="0" fontId="24" fillId="4" borderId="2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center" wrapText="1"/>
    </xf>
    <xf numFmtId="0" fontId="14" fillId="4" borderId="1" xfId="2" applyNumberFormat="1" applyFont="1" applyFill="1" applyBorder="1" applyAlignment="1">
      <alignment horizontal="left" vertical="center" wrapText="1"/>
    </xf>
    <xf numFmtId="0" fontId="8" fillId="2" borderId="1" xfId="2" applyNumberFormat="1" applyFont="1" applyFill="1" applyBorder="1" applyAlignment="1">
      <alignment horizontal="left" vertical="top" wrapText="1"/>
    </xf>
    <xf numFmtId="0" fontId="15" fillId="2" borderId="1" xfId="2" applyNumberFormat="1" applyFont="1" applyFill="1" applyBorder="1" applyAlignment="1">
      <alignment horizontal="left" vertical="center" wrapText="1"/>
    </xf>
    <xf numFmtId="0" fontId="8" fillId="0" borderId="1" xfId="2" applyNumberFormat="1" applyFont="1" applyFill="1" applyBorder="1" applyAlignment="1">
      <alignment horizontal="left" vertical="center" wrapText="1"/>
    </xf>
    <xf numFmtId="0" fontId="15" fillId="0" borderId="1" xfId="2" applyNumberFormat="1" applyFont="1" applyFill="1" applyBorder="1" applyAlignment="1">
      <alignment horizontal="left" vertical="top" wrapText="1"/>
    </xf>
    <xf numFmtId="0" fontId="31" fillId="0" borderId="1" xfId="2" applyNumberFormat="1" applyFont="1" applyFill="1" applyBorder="1" applyAlignment="1">
      <alignment horizontal="left" vertical="center" wrapText="1"/>
    </xf>
    <xf numFmtId="0" fontId="15" fillId="2" borderId="1" xfId="2" applyNumberFormat="1" applyFont="1" applyFill="1" applyBorder="1" applyAlignment="1">
      <alignment horizontal="left" vertical="top" wrapText="1"/>
    </xf>
    <xf numFmtId="0" fontId="14" fillId="4" borderId="2" xfId="2" applyNumberFormat="1" applyFont="1" applyFill="1" applyBorder="1" applyAlignment="1">
      <alignment horizontal="left" vertical="top" wrapText="1"/>
    </xf>
    <xf numFmtId="0" fontId="14" fillId="4" borderId="3" xfId="2" applyNumberFormat="1" applyFont="1" applyFill="1" applyBorder="1" applyAlignment="1">
      <alignment vertical="top" wrapText="1"/>
    </xf>
    <xf numFmtId="0" fontId="15" fillId="0" borderId="3" xfId="2" applyNumberFormat="1" applyFont="1" applyFill="1" applyBorder="1" applyAlignment="1">
      <alignment horizontal="left" vertical="center" wrapText="1"/>
    </xf>
    <xf numFmtId="0" fontId="4" fillId="0" borderId="0" xfId="2" applyNumberFormat="1" applyFont="1" applyFill="1" applyAlignment="1">
      <alignment horizontal="left"/>
    </xf>
    <xf numFmtId="0" fontId="5" fillId="2" borderId="0" xfId="2" applyNumberFormat="1" applyFont="1" applyFill="1" applyBorder="1" applyAlignment="1">
      <alignment horizontal="left" vertical="center"/>
    </xf>
    <xf numFmtId="0" fontId="8" fillId="2" borderId="0" xfId="2" applyNumberFormat="1" applyFont="1" applyFill="1" applyAlignment="1">
      <alignment horizontal="left"/>
    </xf>
    <xf numFmtId="4" fontId="14" fillId="0" borderId="3" xfId="2" applyNumberFormat="1" applyFont="1" applyFill="1" applyBorder="1" applyAlignment="1">
      <alignment horizontal="center" vertical="center" wrapText="1"/>
    </xf>
    <xf numFmtId="0" fontId="25" fillId="4" borderId="3" xfId="2" applyFont="1" applyFill="1" applyBorder="1" applyAlignment="1">
      <alignment horizontal="center" vertical="center"/>
    </xf>
    <xf numFmtId="3" fontId="36" fillId="4" borderId="2" xfId="2" applyNumberFormat="1" applyFont="1" applyFill="1" applyBorder="1" applyAlignment="1">
      <alignment horizontal="center"/>
    </xf>
    <xf numFmtId="3" fontId="24" fillId="0" borderId="14" xfId="2" applyNumberFormat="1" applyFont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14" fillId="4" borderId="2" xfId="2" applyNumberFormat="1" applyFont="1" applyFill="1" applyBorder="1" applyAlignment="1">
      <alignment horizontal="center"/>
    </xf>
    <xf numFmtId="3" fontId="14" fillId="0" borderId="14" xfId="2" applyNumberFormat="1" applyFont="1" applyFill="1" applyBorder="1" applyAlignment="1">
      <alignment horizontal="center" vertical="center" wrapText="1"/>
    </xf>
    <xf numFmtId="0" fontId="14" fillId="4" borderId="3" xfId="2" applyFont="1" applyFill="1" applyBorder="1" applyAlignment="1">
      <alignment horizontal="center" vertical="top" wrapText="1"/>
    </xf>
    <xf numFmtId="0" fontId="15" fillId="0" borderId="3" xfId="2" applyFont="1" applyFill="1" applyBorder="1" applyAlignment="1">
      <alignment horizontal="center" vertical="center" wrapText="1"/>
    </xf>
    <xf numFmtId="0" fontId="25" fillId="2" borderId="3" xfId="2" applyNumberFormat="1" applyFont="1" applyFill="1" applyBorder="1" applyAlignment="1">
      <alignment horizontal="center" vertical="top" wrapText="1"/>
    </xf>
    <xf numFmtId="0" fontId="25" fillId="2" borderId="6" xfId="2" applyNumberFormat="1" applyFont="1" applyFill="1" applyBorder="1" applyAlignment="1">
      <alignment horizontal="center" vertical="center"/>
    </xf>
    <xf numFmtId="49" fontId="15" fillId="0" borderId="4" xfId="2" applyNumberFormat="1" applyFont="1" applyFill="1" applyBorder="1" applyAlignment="1">
      <alignment horizontal="center" vertical="center" wrapText="1"/>
    </xf>
    <xf numFmtId="165" fontId="28" fillId="0" borderId="1" xfId="2" applyNumberFormat="1" applyFont="1" applyFill="1" applyBorder="1" applyAlignment="1">
      <alignment horizontal="center" vertical="center"/>
    </xf>
    <xf numFmtId="165" fontId="28" fillId="2" borderId="1" xfId="2" applyNumberFormat="1" applyFont="1" applyFill="1" applyBorder="1" applyAlignment="1">
      <alignment horizontal="center" vertical="center"/>
    </xf>
    <xf numFmtId="0" fontId="28" fillId="2" borderId="1" xfId="2" applyFont="1" applyFill="1" applyBorder="1" applyAlignment="1">
      <alignment horizontal="center"/>
    </xf>
    <xf numFmtId="165" fontId="29" fillId="0" borderId="1" xfId="2" applyNumberFormat="1" applyFont="1" applyFill="1" applyBorder="1" applyAlignment="1">
      <alignment horizontal="center" vertical="center"/>
    </xf>
    <xf numFmtId="4" fontId="27" fillId="0" borderId="7" xfId="2" applyNumberFormat="1" applyFont="1" applyFill="1" applyBorder="1" applyAlignment="1">
      <alignment horizontal="center" vertical="center"/>
    </xf>
    <xf numFmtId="0" fontId="8" fillId="0" borderId="7" xfId="2" applyNumberFormat="1" applyFont="1" applyFill="1" applyBorder="1" applyAlignment="1">
      <alignment horizontal="center" vertical="center"/>
    </xf>
    <xf numFmtId="0" fontId="8" fillId="0" borderId="5" xfId="2" applyNumberFormat="1" applyFont="1" applyFill="1" applyBorder="1" applyAlignment="1">
      <alignment horizontal="center" vertical="center"/>
    </xf>
    <xf numFmtId="0" fontId="8" fillId="0" borderId="8" xfId="2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/>
    </xf>
    <xf numFmtId="0" fontId="15" fillId="2" borderId="2" xfId="2" applyFont="1" applyFill="1" applyBorder="1" applyAlignment="1">
      <alignment horizontal="center" vertical="center" wrapText="1"/>
    </xf>
    <xf numFmtId="165" fontId="28" fillId="0" borderId="2" xfId="2" applyNumberFormat="1" applyFont="1" applyFill="1" applyBorder="1" applyAlignment="1">
      <alignment horizontal="center" vertical="center"/>
    </xf>
    <xf numFmtId="165" fontId="29" fillId="0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8" fillId="2" borderId="10" xfId="2" applyNumberFormat="1" applyFont="1" applyFill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/>
    </xf>
    <xf numFmtId="4" fontId="27" fillId="2" borderId="5" xfId="2" applyNumberFormat="1" applyFont="1" applyFill="1" applyBorder="1" applyAlignment="1">
      <alignment horizontal="center" vertical="center"/>
    </xf>
    <xf numFmtId="4" fontId="27" fillId="2" borderId="3" xfId="2" applyNumberFormat="1" applyFont="1" applyFill="1" applyBorder="1" applyAlignment="1">
      <alignment horizontal="center" vertical="center"/>
    </xf>
    <xf numFmtId="4" fontId="27" fillId="0" borderId="2" xfId="2" applyNumberFormat="1" applyFont="1" applyFill="1" applyBorder="1" applyAlignment="1">
      <alignment horizontal="center" vertical="center"/>
    </xf>
    <xf numFmtId="0" fontId="25" fillId="0" borderId="6" xfId="2" applyNumberFormat="1" applyFont="1" applyFill="1" applyBorder="1" applyAlignment="1">
      <alignment horizontal="center" vertical="center"/>
    </xf>
    <xf numFmtId="49" fontId="8" fillId="0" borderId="5" xfId="2" applyNumberFormat="1" applyFont="1" applyFill="1" applyBorder="1" applyAlignment="1">
      <alignment horizontal="center" vertical="center" wrapText="1"/>
    </xf>
    <xf numFmtId="0" fontId="42" fillId="0" borderId="3" xfId="2" applyFont="1" applyFill="1" applyBorder="1" applyAlignment="1"/>
    <xf numFmtId="0" fontId="28" fillId="2" borderId="1" xfId="2" applyFont="1" applyFill="1" applyBorder="1" applyAlignment="1">
      <alignment horizontal="center" vertical="center"/>
    </xf>
    <xf numFmtId="165" fontId="29" fillId="2" borderId="1" xfId="2" applyNumberFormat="1" applyFont="1" applyFill="1" applyBorder="1" applyAlignment="1">
      <alignment horizontal="center" vertical="center"/>
    </xf>
    <xf numFmtId="0" fontId="25" fillId="2" borderId="1" xfId="2" applyNumberFormat="1" applyFont="1" applyFill="1" applyBorder="1" applyAlignment="1">
      <alignment horizontal="center"/>
    </xf>
    <xf numFmtId="0" fontId="8" fillId="2" borderId="5" xfId="2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left" vertical="center" wrapText="1"/>
    </xf>
    <xf numFmtId="0" fontId="21" fillId="2" borderId="0" xfId="2" applyFont="1" applyFill="1" applyBorder="1" applyAlignment="1"/>
    <xf numFmtId="0" fontId="4" fillId="2" borderId="0" xfId="2" applyFont="1" applyFill="1" applyBorder="1" applyAlignment="1"/>
    <xf numFmtId="0" fontId="42" fillId="2" borderId="0" xfId="2" applyFont="1" applyFill="1" applyBorder="1" applyAlignment="1"/>
    <xf numFmtId="3" fontId="21" fillId="2" borderId="0" xfId="2" applyNumberFormat="1" applyFont="1" applyFill="1" applyBorder="1" applyAlignment="1"/>
    <xf numFmtId="3" fontId="43" fillId="2" borderId="0" xfId="2" applyNumberFormat="1" applyFont="1" applyFill="1" applyBorder="1" applyAlignment="1">
      <alignment horizontal="center"/>
    </xf>
    <xf numFmtId="0" fontId="0" fillId="0" borderId="0" xfId="0" applyBorder="1"/>
    <xf numFmtId="0" fontId="14" fillId="0" borderId="2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top" wrapText="1"/>
    </xf>
    <xf numFmtId="14" fontId="8" fillId="2" borderId="3" xfId="2" applyNumberFormat="1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11" fillId="0" borderId="10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/>
    </xf>
    <xf numFmtId="0" fontId="11" fillId="2" borderId="6" xfId="2" applyFont="1" applyFill="1" applyBorder="1" applyAlignment="1">
      <alignment horizontal="center"/>
    </xf>
    <xf numFmtId="165" fontId="11" fillId="7" borderId="6" xfId="2" applyNumberFormat="1" applyFont="1" applyFill="1" applyBorder="1" applyAlignment="1">
      <alignment horizontal="center" vertical="center"/>
    </xf>
    <xf numFmtId="165" fontId="11" fillId="5" borderId="6" xfId="2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vertical="center"/>
    </xf>
    <xf numFmtId="0" fontId="11" fillId="0" borderId="10" xfId="2" applyFont="1" applyFill="1" applyBorder="1" applyAlignment="1">
      <alignment vertical="center"/>
    </xf>
    <xf numFmtId="165" fontId="11" fillId="0" borderId="6" xfId="2" applyNumberFormat="1" applyFont="1" applyFill="1" applyBorder="1" applyAlignment="1">
      <alignment horizontal="center" vertical="center"/>
    </xf>
    <xf numFmtId="0" fontId="51" fillId="0" borderId="1" xfId="2" applyFont="1" applyFill="1" applyBorder="1" applyAlignment="1">
      <alignment horizontal="center" vertical="center" wrapText="1"/>
    </xf>
    <xf numFmtId="0" fontId="49" fillId="2" borderId="3" xfId="3" applyFill="1" applyBorder="1" applyAlignment="1">
      <alignment horizontal="center" vertical="center" wrapText="1"/>
    </xf>
    <xf numFmtId="0" fontId="49" fillId="4" borderId="3" xfId="3" applyFill="1" applyBorder="1" applyAlignment="1">
      <alignment horizontal="center" vertical="center" wrapText="1"/>
    </xf>
    <xf numFmtId="0" fontId="55" fillId="0" borderId="1" xfId="2" applyFont="1" applyFill="1" applyBorder="1" applyAlignment="1">
      <alignment horizontal="center" vertical="center" wrapText="1"/>
    </xf>
    <xf numFmtId="0" fontId="49" fillId="4" borderId="1" xfId="3" applyFill="1" applyBorder="1" applyAlignment="1">
      <alignment horizontal="center" vertical="center" wrapText="1"/>
    </xf>
    <xf numFmtId="3" fontId="26" fillId="4" borderId="1" xfId="2" applyNumberFormat="1" applyFont="1" applyFill="1" applyBorder="1" applyAlignment="1">
      <alignment horizontal="center" vertical="center"/>
    </xf>
    <xf numFmtId="3" fontId="36" fillId="4" borderId="1" xfId="2" applyNumberFormat="1" applyFont="1" applyFill="1" applyBorder="1" applyAlignment="1">
      <alignment horizontal="center" vertical="center"/>
    </xf>
    <xf numFmtId="3" fontId="26" fillId="7" borderId="1" xfId="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4" fillId="0" borderId="12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left"/>
    </xf>
    <xf numFmtId="0" fontId="24" fillId="7" borderId="3" xfId="0" applyFont="1" applyFill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15" xfId="0" applyFont="1" applyBorder="1" applyAlignment="1">
      <alignment horizontal="left"/>
    </xf>
    <xf numFmtId="0" fontId="57" fillId="0" borderId="1" xfId="0" applyFont="1" applyBorder="1" applyAlignment="1">
      <alignment horizontal="center"/>
    </xf>
    <xf numFmtId="0" fontId="24" fillId="8" borderId="3" xfId="0" applyFont="1" applyFill="1" applyBorder="1" applyAlignment="1">
      <alignment horizontal="center"/>
    </xf>
    <xf numFmtId="0" fontId="8" fillId="0" borderId="0" xfId="0" applyFont="1"/>
    <xf numFmtId="0" fontId="8" fillId="7" borderId="1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8" borderId="4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0" fontId="57" fillId="0" borderId="0" xfId="0" applyFont="1"/>
    <xf numFmtId="14" fontId="8" fillId="0" borderId="1" xfId="0" applyNumberFormat="1" applyFont="1" applyBorder="1" applyAlignment="1">
      <alignment horizontal="center"/>
    </xf>
    <xf numFmtId="0" fontId="24" fillId="5" borderId="20" xfId="0" applyFont="1" applyFill="1" applyBorder="1" applyAlignment="1">
      <alignment horizontal="center" wrapText="1"/>
    </xf>
    <xf numFmtId="0" fontId="24" fillId="5" borderId="25" xfId="0" applyFont="1" applyFill="1" applyBorder="1" applyAlignment="1">
      <alignment horizontal="center" wrapText="1"/>
    </xf>
    <xf numFmtId="0" fontId="24" fillId="5" borderId="26" xfId="0" applyFont="1" applyFill="1" applyBorder="1" applyAlignment="1">
      <alignment horizontal="center"/>
    </xf>
    <xf numFmtId="0" fontId="24" fillId="5" borderId="25" xfId="0" applyFont="1" applyFill="1" applyBorder="1" applyAlignment="1">
      <alignment horizontal="center"/>
    </xf>
    <xf numFmtId="0" fontId="24" fillId="5" borderId="27" xfId="0" applyFont="1" applyFill="1" applyBorder="1" applyAlignment="1">
      <alignment horizontal="center"/>
    </xf>
    <xf numFmtId="0" fontId="49" fillId="0" borderId="1" xfId="3" applyBorder="1" applyAlignment="1">
      <alignment horizontal="center" vertical="center"/>
    </xf>
    <xf numFmtId="0" fontId="24" fillId="0" borderId="28" xfId="0" applyFont="1" applyBorder="1" applyAlignment="1">
      <alignment horizontal="center"/>
    </xf>
    <xf numFmtId="0" fontId="41" fillId="7" borderId="3" xfId="0" applyFont="1" applyFill="1" applyBorder="1" applyAlignment="1">
      <alignment horizontal="center"/>
    </xf>
    <xf numFmtId="0" fontId="3" fillId="0" borderId="0" xfId="0" applyFont="1"/>
    <xf numFmtId="0" fontId="41" fillId="0" borderId="3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63" fillId="0" borderId="15" xfId="0" applyFont="1" applyBorder="1" applyAlignment="1">
      <alignment horizontal="left"/>
    </xf>
    <xf numFmtId="0" fontId="63" fillId="0" borderId="1" xfId="0" applyFont="1" applyBorder="1" applyAlignment="1">
      <alignment horizontal="center"/>
    </xf>
    <xf numFmtId="0" fontId="47" fillId="2" borderId="0" xfId="2" applyFont="1" applyFill="1" applyAlignment="1">
      <alignment horizontal="left" vertical="center" wrapText="1"/>
    </xf>
    <xf numFmtId="0" fontId="15" fillId="2" borderId="2" xfId="2" applyFont="1" applyFill="1" applyBorder="1" applyAlignment="1">
      <alignment horizontal="left" vertical="center" wrapText="1"/>
    </xf>
    <xf numFmtId="0" fontId="15" fillId="0" borderId="1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top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45" fillId="2" borderId="0" xfId="2" applyFont="1" applyFill="1" applyAlignment="1">
      <alignment horizontal="left" vertical="top"/>
    </xf>
    <xf numFmtId="0" fontId="15" fillId="0" borderId="2" xfId="2" applyFont="1" applyFill="1" applyBorder="1" applyAlignment="1">
      <alignment horizontal="left" vertical="center" wrapText="1"/>
    </xf>
    <xf numFmtId="4" fontId="14" fillId="0" borderId="1" xfId="2" applyNumberFormat="1" applyFont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 wrapText="1"/>
    </xf>
    <xf numFmtId="0" fontId="54" fillId="0" borderId="1" xfId="6" applyFont="1" applyBorder="1" applyAlignment="1">
      <alignment horizontal="center" vertical="center"/>
    </xf>
    <xf numFmtId="0" fontId="54" fillId="4" borderId="1" xfId="6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25" fillId="2" borderId="3" xfId="2" applyNumberFormat="1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/>
    </xf>
    <xf numFmtId="0" fontId="15" fillId="0" borderId="1" xfId="6" applyNumberFormat="1" applyFont="1" applyFill="1" applyBorder="1" applyAlignment="1" applyProtection="1">
      <alignment horizontal="left" vertical="center" wrapText="1"/>
    </xf>
    <xf numFmtId="0" fontId="25" fillId="2" borderId="1" xfId="6" applyNumberFormat="1" applyFont="1" applyFill="1" applyBorder="1" applyAlignment="1">
      <alignment vertical="center" wrapText="1"/>
    </xf>
    <xf numFmtId="0" fontId="27" fillId="0" borderId="1" xfId="6" applyFont="1" applyBorder="1" applyAlignment="1">
      <alignment horizontal="center" vertical="top" wrapText="1"/>
    </xf>
    <xf numFmtId="0" fontId="3" fillId="0" borderId="0" xfId="6" applyBorder="1"/>
    <xf numFmtId="0" fontId="50" fillId="0" borderId="1" xfId="6" applyFont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11" fillId="7" borderId="6" xfId="2" applyFont="1" applyFill="1" applyBorder="1" applyAlignment="1">
      <alignment horizontal="center" vertical="center" wrapText="1"/>
    </xf>
    <xf numFmtId="0" fontId="11" fillId="5" borderId="11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11" fillId="0" borderId="1" xfId="2" applyFont="1" applyFill="1" applyBorder="1" applyAlignment="1"/>
    <xf numFmtId="0" fontId="50" fillId="4" borderId="1" xfId="6" applyFont="1" applyFill="1" applyBorder="1" applyAlignment="1">
      <alignment horizontal="center" vertical="center"/>
    </xf>
    <xf numFmtId="0" fontId="11" fillId="7" borderId="6" xfId="2" applyFont="1" applyFill="1" applyBorder="1" applyAlignment="1">
      <alignment horizontal="center"/>
    </xf>
    <xf numFmtId="0" fontId="14" fillId="4" borderId="1" xfId="2" applyFont="1" applyFill="1" applyBorder="1" applyAlignment="1">
      <alignment horizontal="left" vertical="center" wrapText="1"/>
    </xf>
    <xf numFmtId="0" fontId="3" fillId="0" borderId="0" xfId="6"/>
    <xf numFmtId="0" fontId="15" fillId="0" borderId="2" xfId="6" applyNumberFormat="1" applyFont="1" applyBorder="1" applyAlignment="1">
      <alignment vertical="center" wrapText="1"/>
    </xf>
    <xf numFmtId="0" fontId="38" fillId="6" borderId="4" xfId="6" applyFont="1" applyFill="1" applyBorder="1" applyAlignment="1">
      <alignment horizontal="center" vertical="center" wrapText="1"/>
    </xf>
    <xf numFmtId="0" fontId="38" fillId="6" borderId="1" xfId="6" applyFont="1" applyFill="1" applyBorder="1" applyAlignment="1">
      <alignment horizontal="center" vertical="center" wrapText="1"/>
    </xf>
    <xf numFmtId="0" fontId="38" fillId="0" borderId="1" xfId="6" applyNumberFormat="1" applyFont="1" applyBorder="1" applyAlignment="1">
      <alignment vertical="center" wrapText="1"/>
    </xf>
    <xf numFmtId="0" fontId="39" fillId="0" borderId="1" xfId="6" applyFont="1" applyBorder="1" applyAlignment="1">
      <alignment horizontal="center" vertical="center" wrapText="1"/>
    </xf>
    <xf numFmtId="3" fontId="34" fillId="7" borderId="1" xfId="6" applyNumberFormat="1" applyFont="1" applyFill="1" applyBorder="1" applyAlignment="1">
      <alignment horizontal="center"/>
    </xf>
    <xf numFmtId="0" fontId="54" fillId="0" borderId="0" xfId="6" applyFont="1" applyAlignment="1">
      <alignment horizontal="center"/>
    </xf>
    <xf numFmtId="0" fontId="54" fillId="0" borderId="0" xfId="2" applyFont="1" applyAlignment="1">
      <alignment horizontal="center" vertical="center"/>
    </xf>
    <xf numFmtId="0" fontId="27" fillId="0" borderId="3" xfId="6" applyFont="1" applyBorder="1" applyAlignment="1">
      <alignment horizontal="center" vertical="top" wrapText="1"/>
    </xf>
    <xf numFmtId="0" fontId="54" fillId="0" borderId="0" xfId="6" applyFont="1" applyAlignment="1">
      <alignment horizontal="center" vertical="center"/>
    </xf>
    <xf numFmtId="0" fontId="64" fillId="0" borderId="12" xfId="0" applyFont="1" applyBorder="1" applyAlignment="1">
      <alignment horizontal="center"/>
    </xf>
    <xf numFmtId="0" fontId="64" fillId="8" borderId="3" xfId="0" applyFont="1" applyFill="1" applyBorder="1" applyAlignment="1">
      <alignment horizontal="center"/>
    </xf>
    <xf numFmtId="0" fontId="64" fillId="0" borderId="3" xfId="0" applyFont="1" applyBorder="1" applyAlignment="1">
      <alignment horizontal="center"/>
    </xf>
    <xf numFmtId="0" fontId="14" fillId="0" borderId="4" xfId="2" applyNumberFormat="1" applyFont="1" applyFill="1" applyBorder="1" applyAlignment="1">
      <alignment horizontal="left" vertical="center" wrapText="1"/>
    </xf>
    <xf numFmtId="0" fontId="47" fillId="2" borderId="0" xfId="2" applyFont="1" applyFill="1" applyAlignment="1">
      <alignment horizontal="left" vertical="center" wrapText="1"/>
    </xf>
    <xf numFmtId="0" fontId="14" fillId="0" borderId="4" xfId="2" applyFont="1" applyFill="1" applyBorder="1" applyAlignment="1">
      <alignment horizontal="center" vertical="center" wrapText="1"/>
    </xf>
    <xf numFmtId="3" fontId="26" fillId="9" borderId="1" xfId="2" applyNumberFormat="1" applyFont="1" applyFill="1" applyBorder="1" applyAlignment="1">
      <alignment horizontal="center" vertical="center"/>
    </xf>
    <xf numFmtId="0" fontId="8" fillId="9" borderId="3" xfId="2" applyNumberFormat="1" applyFont="1" applyFill="1" applyBorder="1" applyAlignment="1">
      <alignment horizontal="center"/>
    </xf>
    <xf numFmtId="0" fontId="8" fillId="9" borderId="1" xfId="2" applyNumberFormat="1" applyFont="1" applyFill="1" applyBorder="1" applyAlignment="1">
      <alignment horizontal="center"/>
    </xf>
    <xf numFmtId="0" fontId="29" fillId="9" borderId="1" xfId="2" applyFont="1" applyFill="1" applyBorder="1" applyAlignment="1">
      <alignment horizontal="center"/>
    </xf>
    <xf numFmtId="49" fontId="11" fillId="9" borderId="1" xfId="2" applyNumberFormat="1" applyFont="1" applyFill="1" applyBorder="1" applyAlignment="1">
      <alignment horizontal="center"/>
    </xf>
    <xf numFmtId="0" fontId="14" fillId="9" borderId="1" xfId="2" applyFont="1" applyFill="1" applyBorder="1" applyAlignment="1">
      <alignment horizontal="center"/>
    </xf>
    <xf numFmtId="0" fontId="11" fillId="9" borderId="1" xfId="2" applyFont="1" applyFill="1" applyBorder="1" applyAlignment="1">
      <alignment horizontal="center"/>
    </xf>
    <xf numFmtId="0" fontId="14" fillId="9" borderId="3" xfId="2" applyNumberFormat="1" applyFont="1" applyFill="1" applyBorder="1" applyAlignment="1">
      <alignment vertical="top" wrapText="1"/>
    </xf>
    <xf numFmtId="0" fontId="14" fillId="9" borderId="3" xfId="2" applyFont="1" applyFill="1" applyBorder="1" applyAlignment="1">
      <alignment vertical="top" wrapText="1"/>
    </xf>
    <xf numFmtId="0" fontId="14" fillId="9" borderId="1" xfId="2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8" fillId="9" borderId="1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49" fontId="11" fillId="2" borderId="3" xfId="2" applyNumberFormat="1" applyFont="1" applyFill="1" applyBorder="1" applyAlignment="1">
      <alignment horizontal="center"/>
    </xf>
    <xf numFmtId="0" fontId="14" fillId="2" borderId="3" xfId="2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14" fillId="2" borderId="3" xfId="2" applyFont="1" applyFill="1" applyBorder="1" applyAlignment="1">
      <alignment vertical="top" wrapText="1"/>
    </xf>
    <xf numFmtId="0" fontId="49" fillId="9" borderId="3" xfId="3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0" fillId="9" borderId="3" xfId="2" applyNumberFormat="1" applyFont="1" applyFill="1" applyBorder="1" applyAlignment="1">
      <alignment horizontal="center" vertical="center"/>
    </xf>
    <xf numFmtId="0" fontId="10" fillId="9" borderId="1" xfId="2" applyNumberFormat="1" applyFont="1" applyFill="1" applyBorder="1" applyAlignment="1">
      <alignment horizontal="center" vertical="center"/>
    </xf>
    <xf numFmtId="165" fontId="28" fillId="9" borderId="1" xfId="2" applyNumberFormat="1" applyFont="1" applyFill="1" applyBorder="1" applyAlignment="1">
      <alignment horizontal="center" vertical="center"/>
    </xf>
    <xf numFmtId="49" fontId="14" fillId="9" borderId="1" xfId="2" applyNumberFormat="1" applyFont="1" applyFill="1" applyBorder="1" applyAlignment="1">
      <alignment horizontal="center" vertical="center" wrapText="1"/>
    </xf>
    <xf numFmtId="165" fontId="11" fillId="9" borderId="1" xfId="2" applyNumberFormat="1" applyFont="1" applyFill="1" applyBorder="1" applyAlignment="1">
      <alignment horizontal="center" vertical="center"/>
    </xf>
    <xf numFmtId="0" fontId="54" fillId="9" borderId="1" xfId="0" applyFont="1" applyFill="1" applyBorder="1" applyAlignment="1">
      <alignment horizontal="center" vertical="center"/>
    </xf>
    <xf numFmtId="0" fontId="14" fillId="9" borderId="1" xfId="2" applyFont="1" applyFill="1" applyBorder="1" applyAlignment="1">
      <alignment horizontal="center" vertical="center" wrapText="1"/>
    </xf>
    <xf numFmtId="0" fontId="14" fillId="9" borderId="1" xfId="2" applyNumberFormat="1" applyFont="1" applyFill="1" applyBorder="1" applyAlignment="1">
      <alignment horizontal="left" vertical="center" wrapText="1"/>
    </xf>
    <xf numFmtId="165" fontId="14" fillId="9" borderId="1" xfId="2" applyNumberFormat="1" applyFont="1" applyFill="1" applyBorder="1" applyAlignment="1">
      <alignment horizontal="center" vertical="center"/>
    </xf>
    <xf numFmtId="0" fontId="31" fillId="0" borderId="5" xfId="0" applyFont="1" applyBorder="1" applyAlignment="1">
      <alignment horizontal="center"/>
    </xf>
    <xf numFmtId="0" fontId="37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4" xfId="0" applyNumberFormat="1" applyFont="1" applyBorder="1" applyAlignment="1">
      <alignment wrapText="1"/>
    </xf>
    <xf numFmtId="0" fontId="14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 wrapText="1"/>
    </xf>
    <xf numFmtId="4" fontId="27" fillId="10" borderId="1" xfId="2" applyNumberFormat="1" applyFont="1" applyFill="1" applyBorder="1" applyAlignment="1">
      <alignment horizontal="center" vertical="center"/>
    </xf>
    <xf numFmtId="165" fontId="11" fillId="11" borderId="3" xfId="2" applyNumberFormat="1" applyFont="1" applyFill="1" applyBorder="1" applyAlignment="1">
      <alignment horizontal="center" vertical="center"/>
    </xf>
    <xf numFmtId="0" fontId="11" fillId="12" borderId="3" xfId="2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15" fillId="2" borderId="3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/>
    </xf>
    <xf numFmtId="17" fontId="15" fillId="0" borderId="1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5" fillId="0" borderId="1" xfId="0" applyNumberFormat="1" applyFont="1" applyBorder="1" applyAlignment="1">
      <alignment wrapText="1"/>
    </xf>
    <xf numFmtId="0" fontId="14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0" fillId="9" borderId="3" xfId="2" applyNumberFormat="1" applyFont="1" applyFill="1" applyBorder="1" applyAlignment="1">
      <alignment horizontal="center"/>
    </xf>
    <xf numFmtId="0" fontId="10" fillId="9" borderId="1" xfId="2" applyNumberFormat="1" applyFont="1" applyFill="1" applyBorder="1" applyAlignment="1">
      <alignment horizontal="center"/>
    </xf>
    <xf numFmtId="0" fontId="28" fillId="9" borderId="1" xfId="2" applyFont="1" applyFill="1" applyBorder="1" applyAlignment="1">
      <alignment horizontal="center"/>
    </xf>
    <xf numFmtId="0" fontId="11" fillId="9" borderId="2" xfId="2" applyFont="1" applyFill="1" applyBorder="1" applyAlignment="1">
      <alignment horizontal="center"/>
    </xf>
    <xf numFmtId="0" fontId="14" fillId="9" borderId="2" xfId="2" applyFont="1" applyFill="1" applyBorder="1" applyAlignment="1">
      <alignment horizontal="center" vertical="top" wrapText="1"/>
    </xf>
    <xf numFmtId="0" fontId="14" fillId="9" borderId="2" xfId="2" applyNumberFormat="1" applyFont="1" applyFill="1" applyBorder="1" applyAlignment="1">
      <alignment horizontal="left" vertical="top" wrapText="1"/>
    </xf>
    <xf numFmtId="0" fontId="14" fillId="9" borderId="2" xfId="2" applyFont="1" applyFill="1" applyBorder="1" applyAlignment="1">
      <alignment horizontal="center"/>
    </xf>
    <xf numFmtId="0" fontId="14" fillId="9" borderId="2" xfId="2" applyFont="1" applyFill="1" applyBorder="1" applyAlignment="1">
      <alignment horizontal="center" vertical="center"/>
    </xf>
    <xf numFmtId="165" fontId="11" fillId="2" borderId="7" xfId="2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wrapText="1"/>
    </xf>
    <xf numFmtId="0" fontId="15" fillId="0" borderId="2" xfId="0" applyNumberFormat="1" applyFont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Fill="1" applyBorder="1" applyAlignment="1">
      <alignment horizontal="center"/>
    </xf>
    <xf numFmtId="165" fontId="11" fillId="2" borderId="3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wrapText="1"/>
    </xf>
    <xf numFmtId="3" fontId="26" fillId="13" borderId="1" xfId="2" applyNumberFormat="1" applyFont="1" applyFill="1" applyBorder="1" applyAlignment="1">
      <alignment horizontal="center" vertical="center"/>
    </xf>
    <xf numFmtId="4" fontId="24" fillId="13" borderId="3" xfId="2" applyNumberFormat="1" applyFont="1" applyFill="1" applyBorder="1" applyAlignment="1">
      <alignment horizontal="center" vertical="center" wrapText="1"/>
    </xf>
    <xf numFmtId="0" fontId="25" fillId="13" borderId="3" xfId="2" applyNumberFormat="1" applyFont="1" applyFill="1" applyBorder="1" applyAlignment="1">
      <alignment horizontal="center" vertical="center"/>
    </xf>
    <xf numFmtId="165" fontId="28" fillId="13" borderId="1" xfId="2" applyNumberFormat="1" applyFont="1" applyFill="1" applyBorder="1" applyAlignment="1">
      <alignment horizontal="center" vertical="center"/>
    </xf>
    <xf numFmtId="49" fontId="15" fillId="13" borderId="1" xfId="2" applyNumberFormat="1" applyFont="1" applyFill="1" applyBorder="1" applyAlignment="1">
      <alignment horizontal="center" vertical="center" wrapText="1"/>
    </xf>
    <xf numFmtId="0" fontId="11" fillId="13" borderId="3" xfId="2" applyFont="1" applyFill="1" applyBorder="1" applyAlignment="1">
      <alignment horizontal="center" wrapText="1"/>
    </xf>
    <xf numFmtId="0" fontId="54" fillId="13" borderId="1" xfId="0" applyFont="1" applyFill="1" applyBorder="1" applyAlignment="1">
      <alignment horizontal="center" vertical="center"/>
    </xf>
    <xf numFmtId="0" fontId="15" fillId="13" borderId="1" xfId="2" applyFont="1" applyFill="1" applyBorder="1" applyAlignment="1">
      <alignment horizontal="center" vertical="center" wrapText="1"/>
    </xf>
    <xf numFmtId="0" fontId="15" fillId="13" borderId="1" xfId="2" applyNumberFormat="1" applyFont="1" applyFill="1" applyBorder="1" applyAlignment="1">
      <alignment horizontal="left" vertical="center" wrapText="1"/>
    </xf>
    <xf numFmtId="165" fontId="14" fillId="13" borderId="1" xfId="2" applyNumberFormat="1" applyFont="1" applyFill="1" applyBorder="1" applyAlignment="1">
      <alignment horizontal="center" vertical="center"/>
    </xf>
    <xf numFmtId="0" fontId="14" fillId="13" borderId="1" xfId="2" applyFont="1" applyFill="1" applyBorder="1" applyAlignment="1">
      <alignment horizontal="center" vertical="center" wrapText="1"/>
    </xf>
    <xf numFmtId="165" fontId="11" fillId="12" borderId="3" xfId="2" applyNumberFormat="1" applyFont="1" applyFill="1" applyBorder="1" applyAlignment="1">
      <alignment horizontal="center" vertical="center"/>
    </xf>
    <xf numFmtId="0" fontId="25" fillId="13" borderId="1" xfId="2" applyNumberFormat="1" applyFont="1" applyFill="1" applyBorder="1" applyAlignment="1">
      <alignment horizontal="center" vertical="center"/>
    </xf>
    <xf numFmtId="4" fontId="27" fillId="13" borderId="1" xfId="2" applyNumberFormat="1" applyFont="1" applyFill="1" applyBorder="1" applyAlignment="1">
      <alignment horizontal="center" vertical="center"/>
    </xf>
    <xf numFmtId="49" fontId="8" fillId="13" borderId="3" xfId="2" applyNumberFormat="1" applyFont="1" applyFill="1" applyBorder="1" applyAlignment="1">
      <alignment horizontal="center" vertical="center" wrapText="1"/>
    </xf>
    <xf numFmtId="0" fontId="14" fillId="9" borderId="1" xfId="2" applyFont="1" applyFill="1" applyBorder="1" applyAlignment="1">
      <alignment horizontal="center" vertical="top" wrapText="1"/>
    </xf>
    <xf numFmtId="0" fontId="14" fillId="9" borderId="1" xfId="2" applyNumberFormat="1" applyFont="1" applyFill="1" applyBorder="1" applyAlignment="1">
      <alignment horizontal="left" vertical="top" wrapText="1"/>
    </xf>
    <xf numFmtId="49" fontId="15" fillId="9" borderId="1" xfId="2" applyNumberFormat="1" applyFont="1" applyFill="1" applyBorder="1" applyAlignment="1">
      <alignment horizontal="center" vertical="center" wrapText="1"/>
    </xf>
    <xf numFmtId="0" fontId="15" fillId="9" borderId="1" xfId="2" applyFont="1" applyFill="1" applyBorder="1" applyAlignment="1">
      <alignment horizontal="center" vertical="center" wrapText="1"/>
    </xf>
    <xf numFmtId="0" fontId="24" fillId="9" borderId="1" xfId="2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vertical="top" wrapText="1"/>
    </xf>
    <xf numFmtId="0" fontId="8" fillId="13" borderId="3" xfId="2" applyNumberFormat="1" applyFont="1" applyFill="1" applyBorder="1" applyAlignment="1">
      <alignment horizontal="center" vertical="center"/>
    </xf>
    <xf numFmtId="49" fontId="15" fillId="13" borderId="3" xfId="2" applyNumberFormat="1" applyFont="1" applyFill="1" applyBorder="1" applyAlignment="1">
      <alignment horizontal="center" vertical="center" wrapText="1"/>
    </xf>
    <xf numFmtId="0" fontId="8" fillId="13" borderId="1" xfId="2" applyNumberFormat="1" applyFont="1" applyFill="1" applyBorder="1" applyAlignment="1">
      <alignment horizontal="center" vertical="center"/>
    </xf>
    <xf numFmtId="0" fontId="11" fillId="13" borderId="3" xfId="2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 wrapText="1"/>
    </xf>
    <xf numFmtId="0" fontId="11" fillId="11" borderId="3" xfId="2" applyFont="1" applyFill="1" applyBorder="1" applyAlignment="1">
      <alignment horizontal="center"/>
    </xf>
    <xf numFmtId="0" fontId="15" fillId="0" borderId="1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center" wrapText="1"/>
    </xf>
    <xf numFmtId="0" fontId="54" fillId="2" borderId="1" xfId="0" applyFont="1" applyFill="1" applyBorder="1" applyAlignment="1">
      <alignment horizontal="center" vertical="center"/>
    </xf>
    <xf numFmtId="0" fontId="49" fillId="9" borderId="1" xfId="3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24" fillId="9" borderId="2" xfId="2" applyNumberFormat="1" applyFont="1" applyFill="1" applyBorder="1" applyAlignment="1">
      <alignment horizontal="left" vertical="center" wrapText="1"/>
    </xf>
    <xf numFmtId="165" fontId="14" fillId="9" borderId="2" xfId="2" applyNumberFormat="1" applyFont="1" applyFill="1" applyBorder="1" applyAlignment="1">
      <alignment horizontal="center" vertical="center"/>
    </xf>
    <xf numFmtId="0" fontId="14" fillId="9" borderId="2" xfId="2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54" fillId="0" borderId="4" xfId="0" applyFont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top" wrapText="1"/>
    </xf>
    <xf numFmtId="0" fontId="31" fillId="2" borderId="4" xfId="0" applyFont="1" applyFill="1" applyBorder="1" applyAlignment="1">
      <alignment horizontal="center" vertical="top" wrapText="1"/>
    </xf>
    <xf numFmtId="0" fontId="31" fillId="0" borderId="4" xfId="0" applyNumberFormat="1" applyFont="1" applyBorder="1" applyAlignment="1">
      <alignment vertical="top" wrapText="1"/>
    </xf>
    <xf numFmtId="0" fontId="34" fillId="0" borderId="4" xfId="0" applyFont="1" applyBorder="1" applyAlignment="1">
      <alignment horizontal="center" vertical="top" wrapText="1"/>
    </xf>
    <xf numFmtId="0" fontId="10" fillId="13" borderId="3" xfId="2" applyNumberFormat="1" applyFont="1" applyFill="1" applyBorder="1" applyAlignment="1">
      <alignment horizontal="center"/>
    </xf>
    <xf numFmtId="0" fontId="28" fillId="13" borderId="1" xfId="2" applyFont="1" applyFill="1" applyBorder="1" applyAlignment="1">
      <alignment horizontal="center"/>
    </xf>
    <xf numFmtId="0" fontId="35" fillId="2" borderId="3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top" wrapText="1"/>
    </xf>
    <xf numFmtId="0" fontId="31" fillId="0" borderId="1" xfId="0" applyNumberFormat="1" applyFont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11" fillId="2" borderId="1" xfId="2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4" fontId="24" fillId="9" borderId="3" xfId="2" applyNumberFormat="1" applyFont="1" applyFill="1" applyBorder="1" applyAlignment="1">
      <alignment horizontal="center" vertical="center" wrapText="1"/>
    </xf>
    <xf numFmtId="0" fontId="25" fillId="9" borderId="3" xfId="2" applyNumberFormat="1" applyFont="1" applyFill="1" applyBorder="1" applyAlignment="1">
      <alignment horizontal="center" vertical="center"/>
    </xf>
    <xf numFmtId="0" fontId="21" fillId="9" borderId="1" xfId="2" applyFont="1" applyFill="1" applyBorder="1" applyAlignment="1"/>
    <xf numFmtId="49" fontId="8" fillId="9" borderId="1" xfId="2" applyNumberFormat="1" applyFont="1" applyFill="1" applyBorder="1" applyAlignment="1">
      <alignment horizontal="center" vertical="center" wrapText="1"/>
    </xf>
    <xf numFmtId="165" fontId="11" fillId="9" borderId="3" xfId="2" applyNumberFormat="1" applyFont="1" applyFill="1" applyBorder="1" applyAlignment="1">
      <alignment horizontal="center" vertical="center"/>
    </xf>
    <xf numFmtId="0" fontId="24" fillId="9" borderId="1" xfId="2" applyNumberFormat="1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vertical="center" wrapText="1"/>
    </xf>
    <xf numFmtId="165" fontId="28" fillId="9" borderId="3" xfId="2" applyNumberFormat="1" applyFont="1" applyFill="1" applyBorder="1" applyAlignment="1">
      <alignment horizontal="center" vertical="center"/>
    </xf>
    <xf numFmtId="49" fontId="15" fillId="9" borderId="3" xfId="2" applyNumberFormat="1" applyFont="1" applyFill="1" applyBorder="1" applyAlignment="1">
      <alignment horizontal="center" vertical="center"/>
    </xf>
    <xf numFmtId="0" fontId="15" fillId="9" borderId="1" xfId="2" applyFont="1" applyFill="1" applyBorder="1" applyAlignment="1">
      <alignment horizontal="center"/>
    </xf>
    <xf numFmtId="49" fontId="8" fillId="9" borderId="3" xfId="2" applyNumberFormat="1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10" fillId="13" borderId="3" xfId="2" applyNumberFormat="1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31" fillId="0" borderId="3" xfId="0" applyFont="1" applyBorder="1" applyAlignment="1">
      <alignment horizontal="center" vertical="top" wrapText="1"/>
    </xf>
    <xf numFmtId="0" fontId="32" fillId="9" borderId="3" xfId="2" applyNumberFormat="1" applyFont="1" applyFill="1" applyBorder="1" applyAlignment="1">
      <alignment horizontal="center" vertical="center"/>
    </xf>
    <xf numFmtId="0" fontId="8" fillId="9" borderId="3" xfId="2" applyNumberFormat="1" applyFont="1" applyFill="1" applyBorder="1" applyAlignment="1">
      <alignment horizontal="center" vertical="center"/>
    </xf>
    <xf numFmtId="165" fontId="29" fillId="9" borderId="3" xfId="2" applyNumberFormat="1" applyFont="1" applyFill="1" applyBorder="1" applyAlignment="1">
      <alignment horizontal="center" vertical="center"/>
    </xf>
    <xf numFmtId="49" fontId="15" fillId="9" borderId="3" xfId="2" applyNumberFormat="1" applyFont="1" applyFill="1" applyBorder="1" applyAlignment="1">
      <alignment horizontal="center" vertical="center" wrapText="1"/>
    </xf>
    <xf numFmtId="14" fontId="14" fillId="9" borderId="1" xfId="2" applyNumberFormat="1" applyFont="1" applyFill="1" applyBorder="1" applyAlignment="1">
      <alignment horizontal="center" vertical="center" wrapText="1"/>
    </xf>
    <xf numFmtId="0" fontId="25" fillId="9" borderId="1" xfId="2" applyNumberFormat="1" applyFont="1" applyFill="1" applyBorder="1" applyAlignment="1">
      <alignment horizontal="center" vertical="center"/>
    </xf>
    <xf numFmtId="4" fontId="27" fillId="9" borderId="1" xfId="2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11" fillId="12" borderId="3" xfId="2" applyFont="1" applyFill="1" applyBorder="1" applyAlignment="1">
      <alignment horizontal="center" wrapText="1"/>
    </xf>
    <xf numFmtId="0" fontId="23" fillId="0" borderId="0" xfId="2" applyFont="1" applyFill="1" applyAlignment="1"/>
    <xf numFmtId="49" fontId="14" fillId="0" borderId="3" xfId="2" applyNumberFormat="1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top" wrapText="1"/>
    </xf>
    <xf numFmtId="0" fontId="14" fillId="0" borderId="1" xfId="2" applyNumberFormat="1" applyFont="1" applyFill="1" applyBorder="1" applyAlignment="1">
      <alignment horizontal="left" vertical="top" wrapText="1"/>
    </xf>
    <xf numFmtId="0" fontId="11" fillId="2" borderId="3" xfId="2" applyFont="1" applyFill="1" applyBorder="1" applyAlignment="1">
      <alignment horizontal="center" vertical="center" wrapText="1"/>
    </xf>
    <xf numFmtId="0" fontId="14" fillId="9" borderId="3" xfId="2" applyFont="1" applyFill="1" applyBorder="1" applyAlignment="1">
      <alignment horizontal="center" vertical="center"/>
    </xf>
    <xf numFmtId="0" fontId="14" fillId="9" borderId="1" xfId="2" applyNumberFormat="1" applyFont="1" applyFill="1" applyBorder="1" applyAlignment="1">
      <alignment horizontal="left" vertical="center"/>
    </xf>
    <xf numFmtId="0" fontId="15" fillId="2" borderId="1" xfId="0" applyNumberFormat="1" applyFont="1" applyFill="1" applyBorder="1" applyAlignment="1">
      <alignment horizontal="left" wrapText="1"/>
    </xf>
    <xf numFmtId="0" fontId="15" fillId="0" borderId="1" xfId="0" applyNumberFormat="1" applyFont="1" applyFill="1" applyBorder="1" applyAlignment="1">
      <alignment horizontal="left" wrapText="1"/>
    </xf>
    <xf numFmtId="0" fontId="8" fillId="0" borderId="1" xfId="0" applyNumberFormat="1" applyFont="1" applyFill="1" applyBorder="1" applyAlignment="1">
      <alignment horizontal="left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0" fillId="9" borderId="2" xfId="2" applyNumberFormat="1" applyFont="1" applyFill="1" applyBorder="1" applyAlignment="1">
      <alignment horizontal="center" vertical="center"/>
    </xf>
    <xf numFmtId="165" fontId="28" fillId="9" borderId="2" xfId="2" applyNumberFormat="1" applyFont="1" applyFill="1" applyBorder="1" applyAlignment="1">
      <alignment horizontal="center" vertical="center"/>
    </xf>
    <xf numFmtId="49" fontId="15" fillId="9" borderId="2" xfId="2" applyNumberFormat="1" applyFont="1" applyFill="1" applyBorder="1" applyAlignment="1">
      <alignment horizontal="center" vertical="center" wrapText="1"/>
    </xf>
    <xf numFmtId="165" fontId="11" fillId="9" borderId="2" xfId="2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37" fillId="0" borderId="2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65" fontId="11" fillId="11" borderId="5" xfId="2" applyNumberFormat="1" applyFont="1" applyFill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15" fillId="0" borderId="1" xfId="0" applyNumberFormat="1" applyFont="1" applyBorder="1" applyAlignment="1">
      <alignment vertical="center" wrapText="1"/>
    </xf>
    <xf numFmtId="0" fontId="28" fillId="9" borderId="3" xfId="2" applyFont="1" applyFill="1" applyBorder="1" applyAlignment="1">
      <alignment horizontal="center"/>
    </xf>
    <xf numFmtId="49" fontId="14" fillId="9" borderId="3" xfId="2" applyNumberFormat="1" applyFont="1" applyFill="1" applyBorder="1" applyAlignment="1">
      <alignment horizontal="center" vertical="center" wrapText="1"/>
    </xf>
    <xf numFmtId="0" fontId="11" fillId="9" borderId="3" xfId="2" applyFont="1" applyFill="1" applyBorder="1" applyAlignment="1">
      <alignment horizontal="center"/>
    </xf>
    <xf numFmtId="0" fontId="14" fillId="9" borderId="3" xfId="2" applyFont="1" applyFill="1" applyBorder="1" applyAlignment="1">
      <alignment horizontal="center" vertical="top" wrapText="1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left" vertical="center"/>
    </xf>
    <xf numFmtId="3" fontId="14" fillId="9" borderId="2" xfId="2" applyNumberFormat="1" applyFont="1" applyFill="1" applyBorder="1" applyAlignment="1">
      <alignment horizontal="center"/>
    </xf>
    <xf numFmtId="0" fontId="14" fillId="0" borderId="0" xfId="2" applyNumberFormat="1" applyFont="1" applyFill="1" applyBorder="1" applyAlignment="1">
      <alignment horizontal="center" vertical="top" wrapText="1"/>
    </xf>
    <xf numFmtId="0" fontId="14" fillId="0" borderId="0" xfId="2" applyNumberFormat="1" applyFont="1" applyFill="1" applyBorder="1" applyAlignment="1">
      <alignment horizontal="left" vertical="top" wrapText="1"/>
    </xf>
    <xf numFmtId="0" fontId="14" fillId="0" borderId="4" xfId="2" applyNumberFormat="1" applyFont="1" applyFill="1" applyBorder="1" applyAlignment="1">
      <alignment horizontal="left" vertical="top" wrapText="1"/>
    </xf>
    <xf numFmtId="0" fontId="57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4" fillId="7" borderId="3" xfId="0" applyFont="1" applyFill="1" applyBorder="1" applyAlignment="1">
      <alignment horizontal="left"/>
    </xf>
    <xf numFmtId="0" fontId="24" fillId="7" borderId="4" xfId="0" applyFont="1" applyFill="1" applyBorder="1" applyAlignment="1">
      <alignment horizontal="center"/>
    </xf>
    <xf numFmtId="0" fontId="8" fillId="0" borderId="24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40" fillId="0" borderId="4" xfId="0" applyFont="1" applyBorder="1" applyAlignment="1">
      <alignment horizontal="left"/>
    </xf>
    <xf numFmtId="0" fontId="24" fillId="0" borderId="4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4" fillId="7" borderId="9" xfId="0" applyFont="1" applyFill="1" applyBorder="1" applyAlignment="1">
      <alignment horizontal="center"/>
    </xf>
    <xf numFmtId="9" fontId="24" fillId="0" borderId="3" xfId="0" applyNumberFormat="1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0" fontId="40" fillId="0" borderId="0" xfId="0" applyFont="1"/>
    <xf numFmtId="0" fontId="67" fillId="0" borderId="0" xfId="0" applyFont="1"/>
    <xf numFmtId="0" fontId="63" fillId="7" borderId="15" xfId="0" applyFont="1" applyFill="1" applyBorder="1" applyAlignment="1">
      <alignment horizontal="left"/>
    </xf>
    <xf numFmtId="0" fontId="63" fillId="7" borderId="1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left"/>
    </xf>
    <xf numFmtId="0" fontId="40" fillId="7" borderId="1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40" fillId="7" borderId="15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24" fillId="7" borderId="6" xfId="0" applyFont="1" applyFill="1" applyBorder="1" applyAlignment="1">
      <alignment horizontal="center"/>
    </xf>
    <xf numFmtId="0" fontId="6" fillId="14" borderId="35" xfId="0" applyNumberFormat="1" applyFont="1" applyFill="1" applyBorder="1" applyAlignment="1">
      <alignment horizontal="left" vertical="top" wrapText="1"/>
    </xf>
    <xf numFmtId="0" fontId="24" fillId="0" borderId="6" xfId="0" applyFont="1" applyBorder="1" applyAlignment="1">
      <alignment horizontal="center"/>
    </xf>
    <xf numFmtId="0" fontId="41" fillId="7" borderId="1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41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4" fillId="0" borderId="3" xfId="0" applyFont="1" applyBorder="1" applyAlignment="1">
      <alignment horizontal="left"/>
    </xf>
    <xf numFmtId="0" fontId="40" fillId="7" borderId="32" xfId="0" applyFont="1" applyFill="1" applyBorder="1" applyAlignment="1">
      <alignment horizontal="left"/>
    </xf>
    <xf numFmtId="0" fontId="40" fillId="0" borderId="29" xfId="0" applyFont="1" applyBorder="1" applyAlignment="1">
      <alignment horizontal="center"/>
    </xf>
    <xf numFmtId="0" fontId="41" fillId="7" borderId="33" xfId="0" applyFont="1" applyFill="1" applyBorder="1" applyAlignment="1">
      <alignment horizontal="left"/>
    </xf>
    <xf numFmtId="0" fontId="70" fillId="0" borderId="33" xfId="0" applyFont="1" applyBorder="1" applyAlignment="1">
      <alignment horizontal="right"/>
    </xf>
    <xf numFmtId="0" fontId="41" fillId="0" borderId="3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7" borderId="0" xfId="0" applyFont="1" applyFill="1"/>
    <xf numFmtId="0" fontId="40" fillId="0" borderId="19" xfId="0" applyFont="1" applyBorder="1" applyAlignment="1">
      <alignment horizontal="left"/>
    </xf>
    <xf numFmtId="0" fontId="40" fillId="0" borderId="4" xfId="0" applyFont="1" applyBorder="1" applyAlignment="1">
      <alignment horizontal="center"/>
    </xf>
    <xf numFmtId="0" fontId="40" fillId="7" borderId="4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41" fillId="8" borderId="3" xfId="0" applyFont="1" applyFill="1" applyBorder="1" applyAlignment="1">
      <alignment horizontal="center"/>
    </xf>
    <xf numFmtId="14" fontId="40" fillId="0" borderId="1" xfId="0" applyNumberFormat="1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7" borderId="4" xfId="0" applyFont="1" applyFill="1" applyBorder="1" applyAlignment="1">
      <alignment horizontal="center"/>
    </xf>
    <xf numFmtId="17" fontId="40" fillId="0" borderId="1" xfId="0" applyNumberFormat="1" applyFont="1" applyBorder="1" applyAlignment="1">
      <alignment horizontal="center"/>
    </xf>
    <xf numFmtId="0" fontId="64" fillId="7" borderId="3" xfId="0" applyFont="1" applyFill="1" applyBorder="1" applyAlignment="1">
      <alignment horizontal="center"/>
    </xf>
    <xf numFmtId="0" fontId="24" fillId="15" borderId="12" xfId="0" applyFont="1" applyFill="1" applyBorder="1" applyAlignment="1">
      <alignment horizontal="center"/>
    </xf>
    <xf numFmtId="3" fontId="14" fillId="0" borderId="18" xfId="2" applyNumberFormat="1" applyFont="1" applyFill="1" applyBorder="1" applyAlignment="1">
      <alignment horizontal="center" vertical="center" wrapText="1"/>
    </xf>
    <xf numFmtId="3" fontId="24" fillId="0" borderId="18" xfId="2" applyNumberFormat="1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wrapText="1" shrinkToFit="1"/>
    </xf>
    <xf numFmtId="0" fontId="47" fillId="2" borderId="0" xfId="2" applyFont="1" applyFill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45" fillId="2" borderId="0" xfId="2" applyFont="1" applyFill="1" applyAlignment="1">
      <alignment horizontal="left" vertical="top" wrapText="1"/>
    </xf>
    <xf numFmtId="0" fontId="45" fillId="2" borderId="0" xfId="2" applyFont="1" applyFill="1" applyAlignment="1">
      <alignment horizontal="left" vertical="top"/>
    </xf>
    <xf numFmtId="0" fontId="15" fillId="0" borderId="4" xfId="2" applyFont="1" applyFill="1" applyBorder="1" applyAlignment="1">
      <alignment horizontal="left"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11" fillId="0" borderId="17" xfId="2" applyFont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4" fillId="0" borderId="0" xfId="2" applyFont="1" applyBorder="1" applyAlignment="1">
      <alignment horizontal="center" wrapText="1" shrinkToFit="1"/>
    </xf>
    <xf numFmtId="4" fontId="14" fillId="0" borderId="1" xfId="2" applyNumberFormat="1" applyFont="1" applyBorder="1" applyAlignment="1">
      <alignment horizontal="center" vertical="center"/>
    </xf>
    <xf numFmtId="0" fontId="14" fillId="0" borderId="4" xfId="2" applyFont="1" applyBorder="1" applyAlignment="1">
      <alignment horizontal="left" vertical="center" wrapText="1"/>
    </xf>
    <xf numFmtId="0" fontId="14" fillId="0" borderId="2" xfId="2" applyFont="1" applyBorder="1" applyAlignment="1">
      <alignment horizontal="left" vertical="center" wrapText="1"/>
    </xf>
    <xf numFmtId="0" fontId="15" fillId="0" borderId="4" xfId="2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vertical="center" wrapText="1"/>
    </xf>
    <xf numFmtId="0" fontId="11" fillId="0" borderId="17" xfId="2" applyFont="1" applyFill="1" applyBorder="1" applyAlignment="1">
      <alignment horizontal="center"/>
    </xf>
    <xf numFmtId="0" fontId="11" fillId="0" borderId="16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left" vertical="center" wrapText="1"/>
    </xf>
    <xf numFmtId="0" fontId="3" fillId="0" borderId="2" xfId="6" applyBorder="1" applyAlignment="1">
      <alignment wrapText="1"/>
    </xf>
    <xf numFmtId="0" fontId="11" fillId="0" borderId="8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top" wrapText="1"/>
    </xf>
    <xf numFmtId="0" fontId="8" fillId="2" borderId="2" xfId="2" applyFont="1" applyFill="1" applyBorder="1" applyAlignment="1">
      <alignment horizontal="center" vertical="top" wrapText="1"/>
    </xf>
    <xf numFmtId="0" fontId="14" fillId="0" borderId="4" xfId="2" applyNumberFormat="1" applyFont="1" applyFill="1" applyBorder="1" applyAlignment="1">
      <alignment horizontal="left" vertical="center" wrapText="1"/>
    </xf>
    <xf numFmtId="0" fontId="14" fillId="0" borderId="2" xfId="2" applyNumberFormat="1" applyFont="1" applyFill="1" applyBorder="1" applyAlignment="1">
      <alignment horizontal="left" vertical="center" wrapText="1"/>
    </xf>
  </cellXfs>
  <cellStyles count="17">
    <cellStyle name="Normalny_NOWA OFERTA" xfId="4"/>
    <cellStyle name="Гиперссылка" xfId="3" builtinId="8"/>
    <cellStyle name="Гиперссылка 2" xfId="5"/>
    <cellStyle name="Гиперссылка 3" xfId="14"/>
    <cellStyle name="Гиперссылка 4" xfId="16"/>
    <cellStyle name="Обычный" xfId="0" builtinId="0"/>
    <cellStyle name="Обычный 2" xfId="6"/>
    <cellStyle name="Обычный 3" xfId="7"/>
    <cellStyle name="Обычный 4" xfId="8"/>
    <cellStyle name="Обычный 5" xfId="13"/>
    <cellStyle name="Обычный 6" xfId="12"/>
    <cellStyle name="Обычный 7" xfId="15"/>
    <cellStyle name="Обычный_Копия Прайс" xfId="2"/>
    <cellStyle name="Финансовый" xfId="1" builtinId="3"/>
    <cellStyle name="Финансовый 2" xfId="9"/>
    <cellStyle name="Финансовый 3" xfId="10"/>
    <cellStyle name="Финансовый 4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http://img.autorambler.ru/img/catv2/240x180/d93acf81d05f27d8ab6e2339268888f9.jpeg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http://img.autorambler.ru/img/catv2/240x180/d93acf81d05f27d8ab6e2339268888f9.jpeg" TargetMode="External"/><Relationship Id="rId7" Type="http://schemas.openxmlformats.org/officeDocument/2006/relationships/image" Target="../media/image9.png"/><Relationship Id="rId2" Type="http://schemas.openxmlformats.org/officeDocument/2006/relationships/image" Target="../media/image5.jpeg"/><Relationship Id="rId1" Type="http://schemas.openxmlformats.org/officeDocument/2006/relationships/image" Target="../media/image6.png"/><Relationship Id="rId6" Type="http://schemas.openxmlformats.org/officeDocument/2006/relationships/image" Target="../media/image8.png"/><Relationship Id="rId5" Type="http://schemas.openxmlformats.org/officeDocument/2006/relationships/image" Target="../media/image3.emf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3.emf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image" Target="http://img.autorambler.ru/img/catv2/240x180/d93acf81d05f27d8ab6e2339268888f9.jpe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2305050" y="0"/>
          <a:ext cx="5715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sp macro="" textlink="">
      <xdr:nvSpPr>
        <xdr:cNvPr id="3" name="Текст 2"/>
        <xdr:cNvSpPr txBox="1">
          <a:spLocks noChangeArrowheads="1"/>
        </xdr:cNvSpPr>
      </xdr:nvSpPr>
      <xdr:spPr bwMode="auto">
        <a:xfrm>
          <a:off x="590550" y="0"/>
          <a:ext cx="171450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  <xdr:twoCellAnchor>
    <xdr:from>
      <xdr:col>3</xdr:col>
      <xdr:colOff>1733550</xdr:colOff>
      <xdr:row>45</xdr:row>
      <xdr:rowOff>0</xdr:rowOff>
    </xdr:from>
    <xdr:to>
      <xdr:col>3</xdr:col>
      <xdr:colOff>2247900</xdr:colOff>
      <xdr:row>45</xdr:row>
      <xdr:rowOff>0</xdr:rowOff>
    </xdr:to>
    <xdr:sp macro="" textlink="">
      <xdr:nvSpPr>
        <xdr:cNvPr id="4" name="Rectangle 48"/>
        <xdr:cNvSpPr>
          <a:spLocks noChangeArrowheads="1"/>
        </xdr:cNvSpPr>
      </xdr:nvSpPr>
      <xdr:spPr bwMode="auto">
        <a:xfrm>
          <a:off x="2362200" y="7286625"/>
          <a:ext cx="0" cy="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1</xdr:colOff>
      <xdr:row>497</xdr:row>
      <xdr:rowOff>31750</xdr:rowOff>
    </xdr:from>
    <xdr:to>
      <xdr:col>8</xdr:col>
      <xdr:colOff>828676</xdr:colOff>
      <xdr:row>532</xdr:row>
      <xdr:rowOff>190499</xdr:rowOff>
    </xdr:to>
    <xdr:sp macro="" textlink="">
      <xdr:nvSpPr>
        <xdr:cNvPr id="5" name="Text Box 232"/>
        <xdr:cNvSpPr txBox="1">
          <a:spLocks noChangeArrowheads="1"/>
        </xdr:cNvSpPr>
      </xdr:nvSpPr>
      <xdr:spPr bwMode="auto">
        <a:xfrm>
          <a:off x="590551" y="80508475"/>
          <a:ext cx="4724400" cy="579754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Дилерам предусмотрена система скидок по цене ТСУ.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Диаметр сцепного шара составляет 50 мм. (в соответствии с ГОСТ Р 41.55-2005)</a:t>
          </a: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Подходимость ТСУ гарантируется  только для автомобилей прошедших сертификацию в Российской Федерации																					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Пояснения:</a:t>
          </a:r>
        </a:p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ТСУ и аксессуары имеющие формат артикулов: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«1234-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A», </a:t>
          </a:r>
          <a:r>
            <a:rPr lang="en-US" sz="1000" b="1" i="0" u="none" strike="noStrike" baseline="0">
              <a:solidFill>
                <a:srgbClr val="000000"/>
              </a:solidFill>
              <a:latin typeface="Calibri"/>
            </a:rPr>
            <a:t>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Баф-0000»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- производятся на заводе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Bosal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 России (Оренбургская область, п. Новоорск)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«123-456»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производятся на заводе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Bosal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 Венгрии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А »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съемный на двух болтах шар, грузоподъемность 1500 кг.                                                        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шар, грузоподъемность 1500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Е »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съемный, на гайке, грузоподъемностью 1500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кованый шар с 2 отверстиями,  грузоподъемность 3500 кг.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кованный шар с 4 отверстиями  грузоподъемность 3500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универсальный, с 4 отверстиями  грузоподъемностью 3500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 на двух болтах, грузоподъумность 2000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AK41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вертикальная быстросъемная система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ORIS.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AK6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вертикальная быстросъемная система.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HB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хетчбек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 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минивэн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minibus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микроавтобус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pick-up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пикап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sedan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седан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фургон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wagon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x4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внедорожник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Продукция сертифицирована. 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Оставляем за собой право изменять цены и спецификации на продукцию.</a:t>
          </a:r>
        </a:p>
      </xdr:txBody>
    </xdr:sp>
    <xdr:clientData/>
  </xdr:twoCellAnchor>
  <xdr:twoCellAnchor>
    <xdr:from>
      <xdr:col>2</xdr:col>
      <xdr:colOff>1438275</xdr:colOff>
      <xdr:row>68</xdr:row>
      <xdr:rowOff>0</xdr:rowOff>
    </xdr:from>
    <xdr:to>
      <xdr:col>2</xdr:col>
      <xdr:colOff>1971675</xdr:colOff>
      <xdr:row>70</xdr:row>
      <xdr:rowOff>0</xdr:rowOff>
    </xdr:to>
    <xdr:sp macro="" textlink="">
      <xdr:nvSpPr>
        <xdr:cNvPr id="6" name="Rectangle 236"/>
        <xdr:cNvSpPr>
          <a:spLocks noChangeArrowheads="1"/>
        </xdr:cNvSpPr>
      </xdr:nvSpPr>
      <xdr:spPr bwMode="auto">
        <a:xfrm>
          <a:off x="1771650" y="11010900"/>
          <a:ext cx="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323850</xdr:colOff>
      <xdr:row>3</xdr:row>
      <xdr:rowOff>104775</xdr:rowOff>
    </xdr:from>
    <xdr:to>
      <xdr:col>2</xdr:col>
      <xdr:colOff>609600</xdr:colOff>
      <xdr:row>3</xdr:row>
      <xdr:rowOff>419100</xdr:rowOff>
    </xdr:to>
    <xdr:pic>
      <xdr:nvPicPr>
        <xdr:cNvPr id="7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04950" y="590550"/>
          <a:ext cx="2667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3</xdr:row>
      <xdr:rowOff>161925</xdr:rowOff>
    </xdr:from>
    <xdr:to>
      <xdr:col>7</xdr:col>
      <xdr:colOff>581025</xdr:colOff>
      <xdr:row>3</xdr:row>
      <xdr:rowOff>390525</xdr:rowOff>
    </xdr:to>
    <xdr:pic>
      <xdr:nvPicPr>
        <xdr:cNvPr id="8" name="Picture 2025" descr="PICTO-B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33875" y="6477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371475</xdr:colOff>
      <xdr:row>3</xdr:row>
      <xdr:rowOff>104775</xdr:rowOff>
    </xdr:from>
    <xdr:to>
      <xdr:col>9</xdr:col>
      <xdr:colOff>723900</xdr:colOff>
      <xdr:row>3</xdr:row>
      <xdr:rowOff>466725</xdr:rowOff>
    </xdr:to>
    <xdr:pic>
      <xdr:nvPicPr>
        <xdr:cNvPr id="9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74155" t="5443" r="19466" b="90044"/>
        <a:stretch>
          <a:fillRect/>
        </a:stretch>
      </xdr:blipFill>
      <xdr:spPr bwMode="auto">
        <a:xfrm>
          <a:off x="5686425" y="590550"/>
          <a:ext cx="21907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466725</xdr:colOff>
      <xdr:row>3</xdr:row>
      <xdr:rowOff>85725</xdr:rowOff>
    </xdr:from>
    <xdr:to>
      <xdr:col>10</xdr:col>
      <xdr:colOff>752475</xdr:colOff>
      <xdr:row>3</xdr:row>
      <xdr:rowOff>381000</xdr:rowOff>
    </xdr:to>
    <xdr:sp macro="" textlink="">
      <xdr:nvSpPr>
        <xdr:cNvPr id="10" name="AutoShape 260"/>
        <xdr:cNvSpPr>
          <a:spLocks noChangeArrowheads="1"/>
        </xdr:cNvSpPr>
      </xdr:nvSpPr>
      <xdr:spPr bwMode="auto">
        <a:xfrm>
          <a:off x="6372225" y="571500"/>
          <a:ext cx="123825" cy="76200"/>
        </a:xfrm>
        <a:prstGeom prst="lightningBol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1438275</xdr:colOff>
      <xdr:row>475</xdr:row>
      <xdr:rowOff>0</xdr:rowOff>
    </xdr:from>
    <xdr:to>
      <xdr:col>2</xdr:col>
      <xdr:colOff>1971675</xdr:colOff>
      <xdr:row>477</xdr:row>
      <xdr:rowOff>0</xdr:rowOff>
    </xdr:to>
    <xdr:sp macro="" textlink="">
      <xdr:nvSpPr>
        <xdr:cNvPr id="11" name="Rectangle 236"/>
        <xdr:cNvSpPr>
          <a:spLocks noChangeArrowheads="1"/>
        </xdr:cNvSpPr>
      </xdr:nvSpPr>
      <xdr:spPr bwMode="auto">
        <a:xfrm>
          <a:off x="1771650" y="76914375"/>
          <a:ext cx="0" cy="32385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0</xdr:row>
      <xdr:rowOff>161925</xdr:rowOff>
    </xdr:from>
    <xdr:to>
      <xdr:col>10</xdr:col>
      <xdr:colOff>781050</xdr:colOff>
      <xdr:row>1</xdr:row>
      <xdr:rowOff>381000</xdr:rowOff>
    </xdr:to>
    <xdr:pic>
      <xdr:nvPicPr>
        <xdr:cNvPr id="12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568" t="17186" r="1317" b="4744"/>
        <a:stretch>
          <a:fillRect/>
        </a:stretch>
      </xdr:blipFill>
      <xdr:spPr bwMode="auto">
        <a:xfrm>
          <a:off x="4257675" y="161925"/>
          <a:ext cx="2238375" cy="16192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1</xdr:col>
      <xdr:colOff>47625</xdr:colOff>
      <xdr:row>3</xdr:row>
      <xdr:rowOff>76200</xdr:rowOff>
    </xdr:from>
    <xdr:to>
      <xdr:col>1</xdr:col>
      <xdr:colOff>866775</xdr:colOff>
      <xdr:row>3</xdr:row>
      <xdr:rowOff>428625</xdr:rowOff>
    </xdr:to>
    <xdr:pic>
      <xdr:nvPicPr>
        <xdr:cNvPr id="1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2568" t="17186" r="1317" b="4744"/>
        <a:stretch>
          <a:fillRect/>
        </a:stretch>
      </xdr:blipFill>
      <xdr:spPr bwMode="auto">
        <a:xfrm>
          <a:off x="638175" y="561975"/>
          <a:ext cx="542925" cy="8572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>
    <xdr:from>
      <xdr:col>3</xdr:col>
      <xdr:colOff>2686050</xdr:colOff>
      <xdr:row>4</xdr:row>
      <xdr:rowOff>66675</xdr:rowOff>
    </xdr:from>
    <xdr:to>
      <xdr:col>4</xdr:col>
      <xdr:colOff>0</xdr:colOff>
      <xdr:row>5</xdr:row>
      <xdr:rowOff>28575</xdr:rowOff>
    </xdr:to>
    <xdr:pic>
      <xdr:nvPicPr>
        <xdr:cNvPr id="14" name="Picture 256" descr="Chevrolet TrailBlazer"/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/>
        <a:srcRect/>
        <a:stretch>
          <a:fillRect/>
        </a:stretch>
      </xdr:blipFill>
      <xdr:spPr bwMode="auto">
        <a:xfrm>
          <a:off x="2362200" y="714375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0</xdr:rowOff>
    </xdr:from>
    <xdr:to>
      <xdr:col>3</xdr:col>
      <xdr:colOff>1209675</xdr:colOff>
      <xdr:row>0</xdr:row>
      <xdr:rowOff>0</xdr:rowOff>
    </xdr:to>
    <xdr:sp macro="" textlink="">
      <xdr:nvSpPr>
        <xdr:cNvPr id="2" name="Текст 1"/>
        <xdr:cNvSpPr txBox="1">
          <a:spLocks noChangeArrowheads="1"/>
        </xdr:cNvSpPr>
      </xdr:nvSpPr>
      <xdr:spPr bwMode="auto">
        <a:xfrm>
          <a:off x="2305050" y="0"/>
          <a:ext cx="57150" cy="0"/>
        </a:xfrm>
        <a:prstGeom prst="rect">
          <a:avLst/>
        </a:prstGeom>
        <a:solidFill>
          <a:srgbClr val="80808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28574</xdr:colOff>
      <xdr:row>56</xdr:row>
      <xdr:rowOff>79375</xdr:rowOff>
    </xdr:from>
    <xdr:to>
      <xdr:col>9</xdr:col>
      <xdr:colOff>1416843</xdr:colOff>
      <xdr:row>84</xdr:row>
      <xdr:rowOff>41275</xdr:rowOff>
    </xdr:to>
    <xdr:sp macro="" textlink="">
      <xdr:nvSpPr>
        <xdr:cNvPr id="3" name="Text Box 24"/>
        <xdr:cNvSpPr txBox="1">
          <a:spLocks noChangeArrowheads="1"/>
        </xdr:cNvSpPr>
      </xdr:nvSpPr>
      <xdr:spPr bwMode="auto">
        <a:xfrm>
          <a:off x="619124" y="9147175"/>
          <a:ext cx="6465094" cy="4495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Дилерам предусмотрена система скидок по цене ТСУ.</a:t>
          </a:r>
        </a:p>
        <a:p>
          <a:pPr rtl="0"/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Диаметр сцепного шара составляет 50 мм. (в соответствии с </a:t>
          </a:r>
          <a:r>
            <a:rPr lang="ru-RU" sz="1200">
              <a:latin typeface="Arial" pitchFamily="34" charset="0"/>
              <a:ea typeface="+mn-ea"/>
              <a:cs typeface="Arial" pitchFamily="34" charset="0"/>
            </a:rPr>
            <a:t>ГОСТ Р 41.55-2005</a:t>
          </a:r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)</a:t>
          </a:r>
          <a:endParaRPr lang="en-US" sz="1200">
            <a:latin typeface="Arial" pitchFamily="34" charset="0"/>
            <a:ea typeface="+mn-ea"/>
            <a:cs typeface="Arial" pitchFamily="34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ТСУ  имеющие формат артикулов:</a:t>
          </a:r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«</a:t>
          </a:r>
          <a:r>
            <a:rPr lang="en-US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1234-A</a:t>
          </a: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» </a:t>
          </a:r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производятся на заводе </a:t>
          </a:r>
          <a:r>
            <a:rPr lang="en-US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Bosal </a:t>
          </a:r>
          <a:r>
            <a:rPr lang="ru-RU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в России (Оренбургская область, п. Новоорск)</a:t>
          </a:r>
          <a:r>
            <a:rPr lang="en-US" sz="1000" b="0" i="0" baseline="0">
              <a:effectLst/>
              <a:latin typeface="+mn-lt"/>
              <a:ea typeface="+mn-ea"/>
              <a:cs typeface="+mn-cs"/>
            </a:rPr>
            <a:t/>
          </a:r>
          <a:br>
            <a:rPr lang="en-US" sz="1000" b="0" i="0" baseline="0">
              <a:effectLst/>
              <a:latin typeface="+mn-lt"/>
              <a:ea typeface="+mn-ea"/>
              <a:cs typeface="+mn-cs"/>
            </a:rPr>
          </a:b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на двух болтах шар, грузоподъемность 1500 кг.                                                        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на гайке, грузоподъемностью 1200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кованый шар с 2 отверстиями,  грузоподъемность 3500 кг.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сварной шар, грузоподъемность 1500 кг.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 на двух болтах, грузоподъумность 2000 кг.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coupe 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» –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купе</a:t>
          </a: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HB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хетчбек</a:t>
          </a: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</a:t>
          </a:r>
          <a:r>
            <a:rPr lang="ru-RU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 truck</a:t>
          </a:r>
          <a:r>
            <a:rPr lang="en-US" sz="12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» –</a:t>
          </a:r>
          <a:r>
            <a:rPr lang="en-U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minivan » –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минивэн</a:t>
          </a: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minibus » –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микроавтобус</a:t>
          </a: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pick-up » –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пикап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sedan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седан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фургон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wagon »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x4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внедорожник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Продукция сертифицирована. По техническим вопросам обращаться по тел.: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(35363) 7-05-06, факс 7-13-20,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тел.\ факс (495) 799-13-46</a:t>
          </a:r>
        </a:p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*Оставляем за собой право изменять цены и спецификации на продукцию.</a:t>
          </a:r>
        </a:p>
      </xdr:txBody>
    </xdr:sp>
    <xdr:clientData/>
  </xdr:twoCellAnchor>
  <xdr:twoCellAnchor>
    <xdr:from>
      <xdr:col>2</xdr:col>
      <xdr:colOff>152400</xdr:colOff>
      <xdr:row>3</xdr:row>
      <xdr:rowOff>85725</xdr:rowOff>
    </xdr:from>
    <xdr:to>
      <xdr:col>2</xdr:col>
      <xdr:colOff>638175</xdr:colOff>
      <xdr:row>3</xdr:row>
      <xdr:rowOff>409575</xdr:rowOff>
    </xdr:to>
    <xdr:pic>
      <xdr:nvPicPr>
        <xdr:cNvPr id="4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0" y="571500"/>
          <a:ext cx="4381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3250406</xdr:colOff>
      <xdr:row>3</xdr:row>
      <xdr:rowOff>133350</xdr:rowOff>
    </xdr:from>
    <xdr:to>
      <xdr:col>3</xdr:col>
      <xdr:colOff>4200525</xdr:colOff>
      <xdr:row>4</xdr:row>
      <xdr:rowOff>630806</xdr:rowOff>
    </xdr:to>
    <xdr:pic>
      <xdr:nvPicPr>
        <xdr:cNvPr id="5" name="Picture 50" descr="Chevrolet TrailBlazer"/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2364581" y="619125"/>
          <a:ext cx="0" cy="1926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</xdr:row>
      <xdr:rowOff>34018</xdr:rowOff>
    </xdr:from>
    <xdr:to>
      <xdr:col>9</xdr:col>
      <xdr:colOff>457200</xdr:colOff>
      <xdr:row>3</xdr:row>
      <xdr:rowOff>310243</xdr:rowOff>
    </xdr:to>
    <xdr:pic>
      <xdr:nvPicPr>
        <xdr:cNvPr id="6" name="Picture 2025" descr="PICTO-BOLA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05450" y="519793"/>
          <a:ext cx="4000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209550</xdr:colOff>
      <xdr:row>3</xdr:row>
      <xdr:rowOff>28575</xdr:rowOff>
    </xdr:from>
    <xdr:to>
      <xdr:col>8</xdr:col>
      <xdr:colOff>819150</xdr:colOff>
      <xdr:row>4</xdr:row>
      <xdr:rowOff>57150</xdr:rowOff>
    </xdr:to>
    <xdr:pic>
      <xdr:nvPicPr>
        <xdr:cNvPr id="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 l="74155" t="5443" r="19466" b="90044"/>
        <a:stretch>
          <a:fillRect/>
        </a:stretch>
      </xdr:blipFill>
      <xdr:spPr bwMode="auto">
        <a:xfrm>
          <a:off x="4933950" y="514350"/>
          <a:ext cx="381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</xdr:row>
      <xdr:rowOff>0</xdr:rowOff>
    </xdr:from>
    <xdr:to>
      <xdr:col>12</xdr:col>
      <xdr:colOff>198434</xdr:colOff>
      <xdr:row>1</xdr:row>
      <xdr:rowOff>780356</xdr:rowOff>
    </xdr:to>
    <xdr:pic>
      <xdr:nvPicPr>
        <xdr:cNvPr id="8" name="Picture 2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543300" y="161925"/>
          <a:ext cx="3164791" cy="161231"/>
        </a:xfrm>
        <a:prstGeom prst="rect">
          <a:avLst/>
        </a:prstGeom>
      </xdr:spPr>
    </xdr:pic>
    <xdr:clientData/>
  </xdr:twoCellAnchor>
  <xdr:twoCellAnchor editAs="oneCell">
    <xdr:from>
      <xdr:col>1</xdr:col>
      <xdr:colOff>68036</xdr:colOff>
      <xdr:row>3</xdr:row>
      <xdr:rowOff>68036</xdr:rowOff>
    </xdr:from>
    <xdr:to>
      <xdr:col>1</xdr:col>
      <xdr:colOff>799619</xdr:colOff>
      <xdr:row>3</xdr:row>
      <xdr:rowOff>378959</xdr:rowOff>
    </xdr:to>
    <xdr:pic>
      <xdr:nvPicPr>
        <xdr:cNvPr id="9" name="Picture 4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8586" y="553811"/>
          <a:ext cx="522033" cy="918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3</xdr:row>
      <xdr:rowOff>107950</xdr:rowOff>
    </xdr:from>
    <xdr:to>
      <xdr:col>2</xdr:col>
      <xdr:colOff>609600</xdr:colOff>
      <xdr:row>3</xdr:row>
      <xdr:rowOff>422275</xdr:rowOff>
    </xdr:to>
    <xdr:pic>
      <xdr:nvPicPr>
        <xdr:cNvPr id="2" name="Picture 2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3050" y="593725"/>
          <a:ext cx="28575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371475</xdr:colOff>
      <xdr:row>3</xdr:row>
      <xdr:rowOff>104775</xdr:rowOff>
    </xdr:from>
    <xdr:to>
      <xdr:col>7</xdr:col>
      <xdr:colOff>723900</xdr:colOff>
      <xdr:row>3</xdr:row>
      <xdr:rowOff>466725</xdr:rowOff>
    </xdr:to>
    <xdr:pic>
      <xdr:nvPicPr>
        <xdr:cNvPr id="3" name="Picture 2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4155" t="5443" r="19466" b="90044"/>
        <a:stretch>
          <a:fillRect/>
        </a:stretch>
      </xdr:blipFill>
      <xdr:spPr bwMode="auto">
        <a:xfrm>
          <a:off x="4638675" y="590550"/>
          <a:ext cx="238125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2686051</xdr:colOff>
      <xdr:row>3</xdr:row>
      <xdr:rowOff>86545</xdr:rowOff>
    </xdr:from>
    <xdr:to>
      <xdr:col>4</xdr:col>
      <xdr:colOff>3175</xdr:colOff>
      <xdr:row>4</xdr:row>
      <xdr:rowOff>424897</xdr:rowOff>
    </xdr:to>
    <xdr:pic>
      <xdr:nvPicPr>
        <xdr:cNvPr id="4" name="Picture 256" descr="Chevrolet TrailBlazer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2438401" y="572320"/>
          <a:ext cx="3174" cy="233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466725</xdr:colOff>
      <xdr:row>3</xdr:row>
      <xdr:rowOff>85725</xdr:rowOff>
    </xdr:from>
    <xdr:to>
      <xdr:col>8</xdr:col>
      <xdr:colOff>752475</xdr:colOff>
      <xdr:row>3</xdr:row>
      <xdr:rowOff>381000</xdr:rowOff>
    </xdr:to>
    <xdr:sp macro="" textlink="">
      <xdr:nvSpPr>
        <xdr:cNvPr id="5" name="AutoShape 260"/>
        <xdr:cNvSpPr>
          <a:spLocks noChangeArrowheads="1"/>
        </xdr:cNvSpPr>
      </xdr:nvSpPr>
      <xdr:spPr bwMode="auto">
        <a:xfrm>
          <a:off x="5343525" y="571500"/>
          <a:ext cx="142875" cy="76200"/>
        </a:xfrm>
        <a:prstGeom prst="lightningBol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31750</xdr:colOff>
      <xdr:row>3</xdr:row>
      <xdr:rowOff>79376</xdr:rowOff>
    </xdr:from>
    <xdr:to>
      <xdr:col>1</xdr:col>
      <xdr:colOff>846664</xdr:colOff>
      <xdr:row>3</xdr:row>
      <xdr:rowOff>428626</xdr:rowOff>
    </xdr:to>
    <xdr:pic>
      <xdr:nvPicPr>
        <xdr:cNvPr id="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8" t="17186" r="1317" b="4744"/>
        <a:stretch>
          <a:fillRect/>
        </a:stretch>
      </xdr:blipFill>
      <xdr:spPr bwMode="auto">
        <a:xfrm>
          <a:off x="641350" y="565151"/>
          <a:ext cx="576789" cy="82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123824</xdr:colOff>
      <xdr:row>0</xdr:row>
      <xdr:rowOff>158750</xdr:rowOff>
    </xdr:from>
    <xdr:to>
      <xdr:col>9</xdr:col>
      <xdr:colOff>0</xdr:colOff>
      <xdr:row>1</xdr:row>
      <xdr:rowOff>381000</xdr:rowOff>
    </xdr:to>
    <xdr:pic>
      <xdr:nvPicPr>
        <xdr:cNvPr id="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68" t="17186" r="1317" b="4744"/>
        <a:stretch>
          <a:fillRect/>
        </a:stretch>
      </xdr:blipFill>
      <xdr:spPr bwMode="auto">
        <a:xfrm>
          <a:off x="4391024" y="158750"/>
          <a:ext cx="2315610" cy="165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8</xdr:col>
      <xdr:colOff>485058</xdr:colOff>
      <xdr:row>153</xdr:row>
      <xdr:rowOff>115221</xdr:rowOff>
    </xdr:to>
    <xdr:sp macro="" textlink="">
      <xdr:nvSpPr>
        <xdr:cNvPr id="8" name="Text Box 232"/>
        <xdr:cNvSpPr txBox="1">
          <a:spLocks noChangeArrowheads="1"/>
        </xdr:cNvSpPr>
      </xdr:nvSpPr>
      <xdr:spPr bwMode="auto">
        <a:xfrm>
          <a:off x="609600" y="17811750"/>
          <a:ext cx="4752258" cy="707799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Дилерам предусмотрена система скидок по цене ТСУ.</a:t>
          </a:r>
        </a:p>
        <a:p>
          <a:pPr rtl="0"/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Диаметр сцепного шара составляет 50 мм. (в соответствии с </a:t>
          </a:r>
          <a:r>
            <a:rPr lang="ru-RU" sz="1200">
              <a:latin typeface="Arial" pitchFamily="34" charset="0"/>
              <a:ea typeface="+mn-ea"/>
              <a:cs typeface="Arial" pitchFamily="34" charset="0"/>
            </a:rPr>
            <a:t>ГОСТ Р 41.55-2005</a:t>
          </a:r>
          <a:r>
            <a:rPr lang="ru-RU" sz="1200" b="0" i="0" baseline="0">
              <a:latin typeface="Arial" pitchFamily="34" charset="0"/>
              <a:ea typeface="+mn-ea"/>
              <a:cs typeface="Arial" pitchFamily="34" charset="0"/>
            </a:rPr>
            <a:t>)</a:t>
          </a:r>
          <a:endParaRPr lang="en-US" sz="1200"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Пояснения:</a:t>
          </a:r>
          <a:b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ru-RU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ТСУ и аксессуары имеющие формат артикулов: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«1234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-A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», </a:t>
          </a:r>
          <a:r>
            <a:rPr lang="ru-RU" sz="10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ru-RU" sz="12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«Баф-0000»</a:t>
          </a:r>
          <a:r>
            <a:rPr lang="ru-RU" sz="12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производятся на заводе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Bosal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 России (Оренбургская область, п. Новоорск)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«123-456»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производятся на заводе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Bosal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 Венгрии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/>
          </a:r>
          <a:b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А »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съемный на двух болтах шар, грузоподъемность 1500 кг.                                                           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шар, грузоподъемность 1500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Е »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съемный, на гайке, грузоподъемностью 1500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F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кованый шар с 2 отверстиями,  грузоподъемность 3500 кг. 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съемный, кованный шар с 4 отверстиями  грузоподъемность 3500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универсальный, с 4 отверстиями  грузоподъемностью 3500 кг.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съемный шар на двух болтах, грузоподъумность 2000 кг.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AK41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вертикальная быстросъемная система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ORIS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.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Тип шара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AK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6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»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вертикальная быстросъемная система.</a:t>
          </a:r>
          <a:endParaRPr lang="en-US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HB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хетчбек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 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минивэн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minibus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микроавтобус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pick-up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пикап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sedan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седан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truck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грузовик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van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фургон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wagon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универсал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Тип кузова « 4</a:t>
          </a: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x4 »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– 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внедорожник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Продукция сертифицирована. По техническим вопросам обращаться по тел.: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</a:t>
          </a:r>
          <a:r>
            <a:rPr lang="ru-RU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(35363) 7-05-06, 7-05-07, 7-05-08, факс 7-13-20,</a:t>
          </a:r>
        </a:p>
        <a:p>
          <a:pPr algn="l" rtl="0">
            <a:defRPr sz="1000"/>
          </a:pP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тел.\ факс (495) 799-13-46</a:t>
          </a: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ru-RU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r>
            <a:rPr lang="ru-RU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Оставляем за собой право изменять цены и спецификации на продукцию.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31"/>
  <sheetViews>
    <sheetView tabSelected="1" zoomScaleNormal="100" workbookViewId="0">
      <pane ySplit="1" topLeftCell="A11" activePane="bottomLeft" state="frozen"/>
      <selection pane="bottomLeft" activeCell="I20" sqref="I20"/>
    </sheetView>
  </sheetViews>
  <sheetFormatPr defaultRowHeight="15.75" x14ac:dyDescent="0.25"/>
  <cols>
    <col min="1" max="1" width="65.7109375" style="368" customWidth="1"/>
    <col min="2" max="2" width="19.28515625" style="367" customWidth="1"/>
    <col min="3" max="3" width="23.85546875" style="367" customWidth="1"/>
    <col min="4" max="4" width="8.28515625" style="367" customWidth="1"/>
    <col min="5" max="5" width="7.5703125" style="367" customWidth="1"/>
    <col min="6" max="6" width="23.42578125" style="365" customWidth="1"/>
    <col min="7" max="7" width="14" style="366" customWidth="1"/>
    <col min="8" max="8" width="12.85546875" style="365" customWidth="1"/>
  </cols>
  <sheetData>
    <row r="1" spans="1:9" ht="33.75" customHeight="1" thickBot="1" x14ac:dyDescent="0.3">
      <c r="A1" s="398" t="s">
        <v>1432</v>
      </c>
      <c r="B1" s="397" t="s">
        <v>106</v>
      </c>
      <c r="C1" s="395" t="s">
        <v>1431</v>
      </c>
      <c r="D1" s="395" t="s">
        <v>100</v>
      </c>
      <c r="E1" s="395" t="s">
        <v>1430</v>
      </c>
      <c r="F1" s="396" t="s">
        <v>1429</v>
      </c>
      <c r="G1" s="395" t="s">
        <v>1428</v>
      </c>
      <c r="H1" s="394" t="s">
        <v>1427</v>
      </c>
    </row>
    <row r="2" spans="1:9" s="392" customFormat="1" ht="15.75" customHeight="1" x14ac:dyDescent="0.25">
      <c r="A2" s="675" t="s">
        <v>2179</v>
      </c>
      <c r="B2" s="676" t="s">
        <v>466</v>
      </c>
      <c r="C2" s="676" t="s">
        <v>1823</v>
      </c>
      <c r="D2" s="676" t="s">
        <v>48</v>
      </c>
      <c r="E2" s="676">
        <v>6400</v>
      </c>
      <c r="F2" s="677" t="s">
        <v>2175</v>
      </c>
      <c r="G2" s="678"/>
      <c r="H2" s="679"/>
    </row>
    <row r="3" spans="1:9" x14ac:dyDescent="0.25">
      <c r="A3" s="664" t="s">
        <v>2177</v>
      </c>
      <c r="B3" s="377" t="s">
        <v>150</v>
      </c>
      <c r="C3" s="377" t="s">
        <v>1426</v>
      </c>
      <c r="D3" s="377" t="s">
        <v>48</v>
      </c>
      <c r="E3" s="377">
        <v>6900</v>
      </c>
      <c r="F3" s="376"/>
      <c r="G3" s="379"/>
      <c r="H3" s="404"/>
    </row>
    <row r="4" spans="1:9" x14ac:dyDescent="0.25">
      <c r="A4" s="383" t="s">
        <v>2065</v>
      </c>
      <c r="B4" s="372" t="s">
        <v>1493</v>
      </c>
      <c r="C4" s="372" t="s">
        <v>1876</v>
      </c>
      <c r="D4" s="372" t="s">
        <v>48</v>
      </c>
      <c r="E4" s="372">
        <v>10900</v>
      </c>
      <c r="F4" s="380">
        <v>1</v>
      </c>
      <c r="G4" s="638"/>
      <c r="H4" s="404"/>
      <c r="I4" s="402" t="s">
        <v>2229</v>
      </c>
    </row>
    <row r="5" spans="1:9" x14ac:dyDescent="0.25">
      <c r="A5" s="664" t="s">
        <v>2257</v>
      </c>
      <c r="B5" s="688" t="s">
        <v>35</v>
      </c>
      <c r="C5" s="377" t="s">
        <v>1425</v>
      </c>
      <c r="D5" s="377" t="s">
        <v>48</v>
      </c>
      <c r="E5" s="688">
        <v>5700</v>
      </c>
      <c r="F5" s="376"/>
      <c r="G5" s="638"/>
      <c r="H5" s="404"/>
      <c r="I5" s="402" t="s">
        <v>2229</v>
      </c>
    </row>
    <row r="6" spans="1:9" x14ac:dyDescent="0.25">
      <c r="A6" s="383" t="s">
        <v>2064</v>
      </c>
      <c r="B6" s="387" t="s">
        <v>476</v>
      </c>
      <c r="C6" s="372" t="s">
        <v>1985</v>
      </c>
      <c r="D6" s="372" t="s">
        <v>48</v>
      </c>
      <c r="E6" s="387">
        <v>7500</v>
      </c>
      <c r="F6" s="380">
        <v>1</v>
      </c>
      <c r="G6" s="638"/>
      <c r="H6" s="404"/>
    </row>
    <row r="7" spans="1:9" s="402" customFormat="1" x14ac:dyDescent="0.25">
      <c r="A7" s="383" t="s">
        <v>2245</v>
      </c>
      <c r="B7" s="387" t="s">
        <v>386</v>
      </c>
      <c r="C7" s="372" t="s">
        <v>2108</v>
      </c>
      <c r="D7" s="372" t="s">
        <v>48</v>
      </c>
      <c r="E7" s="387">
        <v>6900</v>
      </c>
      <c r="F7" s="380">
        <v>1</v>
      </c>
      <c r="G7" s="665"/>
      <c r="H7" s="369"/>
    </row>
    <row r="8" spans="1:9" s="402" customFormat="1" x14ac:dyDescent="0.25">
      <c r="A8" s="383" t="s">
        <v>2270</v>
      </c>
      <c r="B8" s="387" t="s">
        <v>2214</v>
      </c>
      <c r="C8" s="372" t="s">
        <v>2272</v>
      </c>
      <c r="D8" s="372" t="s">
        <v>48</v>
      </c>
      <c r="E8" s="387">
        <v>8900</v>
      </c>
      <c r="F8" s="380">
        <v>1</v>
      </c>
      <c r="G8" s="665"/>
      <c r="H8" s="369"/>
    </row>
    <row r="9" spans="1:9" s="402" customFormat="1" x14ac:dyDescent="0.25">
      <c r="A9" s="383" t="s">
        <v>2273</v>
      </c>
      <c r="B9" s="387"/>
      <c r="C9" s="372" t="s">
        <v>2271</v>
      </c>
      <c r="D9" s="372"/>
      <c r="E9" s="387">
        <v>8900</v>
      </c>
      <c r="F9" s="380">
        <v>1</v>
      </c>
      <c r="G9" s="665"/>
      <c r="H9" s="369"/>
    </row>
    <row r="10" spans="1:9" x14ac:dyDescent="0.25">
      <c r="A10" s="383" t="s">
        <v>2172</v>
      </c>
      <c r="B10" s="387" t="s">
        <v>125</v>
      </c>
      <c r="C10" s="372" t="s">
        <v>2107</v>
      </c>
      <c r="D10" s="372" t="s">
        <v>105</v>
      </c>
      <c r="E10" s="387">
        <v>25900</v>
      </c>
      <c r="F10" s="380">
        <v>1</v>
      </c>
      <c r="G10" s="639"/>
      <c r="H10" s="369"/>
      <c r="I10" s="402" t="s">
        <v>2229</v>
      </c>
    </row>
    <row r="11" spans="1:9" s="402" customFormat="1" x14ac:dyDescent="0.25">
      <c r="A11" s="383" t="s">
        <v>2242</v>
      </c>
      <c r="B11" s="387" t="s">
        <v>125</v>
      </c>
      <c r="C11" s="372" t="s">
        <v>1880</v>
      </c>
      <c r="D11" s="372" t="s">
        <v>105</v>
      </c>
      <c r="E11" s="387">
        <v>7900</v>
      </c>
      <c r="F11" s="380">
        <v>2</v>
      </c>
      <c r="G11" s="665"/>
      <c r="H11" s="369"/>
      <c r="I11" s="402" t="s">
        <v>2229</v>
      </c>
    </row>
    <row r="12" spans="1:9" s="402" customFormat="1" x14ac:dyDescent="0.25">
      <c r="A12" s="383" t="s">
        <v>2244</v>
      </c>
      <c r="B12" s="387" t="s">
        <v>738</v>
      </c>
      <c r="C12" s="372" t="s">
        <v>1752</v>
      </c>
      <c r="D12" s="372" t="s">
        <v>105</v>
      </c>
      <c r="E12" s="387">
        <v>5950</v>
      </c>
      <c r="F12" s="380">
        <v>1</v>
      </c>
      <c r="G12" s="665" t="s">
        <v>2243</v>
      </c>
      <c r="H12" s="369"/>
    </row>
    <row r="13" spans="1:9" x14ac:dyDescent="0.25">
      <c r="A13" s="383" t="s">
        <v>1424</v>
      </c>
      <c r="B13" s="372" t="s">
        <v>108</v>
      </c>
      <c r="C13" s="372" t="s">
        <v>1423</v>
      </c>
      <c r="D13" s="372" t="s">
        <v>105</v>
      </c>
      <c r="E13" s="372">
        <v>4980</v>
      </c>
      <c r="F13" s="380">
        <v>1</v>
      </c>
      <c r="G13" s="370"/>
      <c r="H13" s="369"/>
    </row>
    <row r="14" spans="1:9" ht="25.5" x14ac:dyDescent="0.25">
      <c r="A14" s="668" t="s">
        <v>2002</v>
      </c>
      <c r="B14" s="372" t="s">
        <v>150</v>
      </c>
      <c r="C14" s="372" t="s">
        <v>1750</v>
      </c>
      <c r="D14" s="372" t="s">
        <v>105</v>
      </c>
      <c r="E14" s="372">
        <v>7100</v>
      </c>
      <c r="F14" s="380">
        <v>1</v>
      </c>
      <c r="G14" s="370"/>
      <c r="H14" s="369"/>
    </row>
    <row r="15" spans="1:9" x14ac:dyDescent="0.25">
      <c r="A15" s="375" t="s">
        <v>1920</v>
      </c>
      <c r="B15" s="372" t="s">
        <v>725</v>
      </c>
      <c r="C15" s="372" t="s">
        <v>1472</v>
      </c>
      <c r="D15" s="372" t="s">
        <v>105</v>
      </c>
      <c r="E15" s="372">
        <v>5950</v>
      </c>
      <c r="F15" s="380">
        <v>1</v>
      </c>
      <c r="G15" s="370"/>
      <c r="H15" s="369"/>
    </row>
    <row r="16" spans="1:9" x14ac:dyDescent="0.25">
      <c r="A16" s="375" t="s">
        <v>1920</v>
      </c>
      <c r="B16" s="372" t="s">
        <v>2134</v>
      </c>
      <c r="C16" s="372" t="s">
        <v>2183</v>
      </c>
      <c r="D16" s="372" t="s">
        <v>105</v>
      </c>
      <c r="E16" s="372">
        <v>4600</v>
      </c>
      <c r="F16" s="380">
        <v>1</v>
      </c>
      <c r="G16" s="370"/>
      <c r="H16" s="369"/>
      <c r="I16" s="402" t="s">
        <v>2229</v>
      </c>
    </row>
    <row r="17" spans="1:9" x14ac:dyDescent="0.25">
      <c r="A17" s="375" t="s">
        <v>2043</v>
      </c>
      <c r="B17" s="372" t="s">
        <v>725</v>
      </c>
      <c r="C17" s="372" t="s">
        <v>2042</v>
      </c>
      <c r="D17" s="372" t="s">
        <v>105</v>
      </c>
      <c r="E17" s="372">
        <v>3700</v>
      </c>
      <c r="F17" s="380">
        <v>1</v>
      </c>
      <c r="G17" s="370"/>
      <c r="H17" s="369"/>
    </row>
    <row r="18" spans="1:9" x14ac:dyDescent="0.25">
      <c r="A18" s="375" t="s">
        <v>1422</v>
      </c>
      <c r="B18" s="372" t="s">
        <v>468</v>
      </c>
      <c r="C18" s="372" t="s">
        <v>1421</v>
      </c>
      <c r="D18" s="372" t="s">
        <v>105</v>
      </c>
      <c r="E18" s="372">
        <v>5200</v>
      </c>
      <c r="F18" s="380">
        <v>1</v>
      </c>
      <c r="G18" s="370"/>
      <c r="H18" s="369"/>
    </row>
    <row r="19" spans="1:9" x14ac:dyDescent="0.25">
      <c r="A19" s="375" t="s">
        <v>1420</v>
      </c>
      <c r="B19" s="372" t="s">
        <v>468</v>
      </c>
      <c r="C19" s="372" t="s">
        <v>1419</v>
      </c>
      <c r="D19" s="372" t="s">
        <v>105</v>
      </c>
      <c r="E19" s="372">
        <v>4150</v>
      </c>
      <c r="F19" s="380">
        <v>1</v>
      </c>
      <c r="G19" s="370"/>
      <c r="H19" s="369"/>
    </row>
    <row r="20" spans="1:9" x14ac:dyDescent="0.25">
      <c r="A20" s="375" t="s">
        <v>1418</v>
      </c>
      <c r="B20" s="372" t="s">
        <v>710</v>
      </c>
      <c r="C20" s="372" t="s">
        <v>1417</v>
      </c>
      <c r="D20" s="372" t="s">
        <v>105</v>
      </c>
      <c r="E20" s="372">
        <v>4980</v>
      </c>
      <c r="F20" s="380">
        <v>1</v>
      </c>
      <c r="G20" s="370"/>
      <c r="H20" s="369"/>
    </row>
    <row r="21" spans="1:9" x14ac:dyDescent="0.25">
      <c r="A21" s="375" t="s">
        <v>1458</v>
      </c>
      <c r="B21" s="372" t="s">
        <v>466</v>
      </c>
      <c r="C21" s="372" t="s">
        <v>1416</v>
      </c>
      <c r="D21" s="372" t="s">
        <v>105</v>
      </c>
      <c r="E21" s="372">
        <v>4800</v>
      </c>
      <c r="F21" s="380">
        <v>1</v>
      </c>
      <c r="G21" s="370"/>
      <c r="H21" s="369"/>
    </row>
    <row r="22" spans="1:9" x14ac:dyDescent="0.25">
      <c r="A22" s="375" t="s">
        <v>2096</v>
      </c>
      <c r="B22" s="372" t="s">
        <v>2097</v>
      </c>
      <c r="C22" s="372" t="s">
        <v>2091</v>
      </c>
      <c r="D22" s="372" t="s">
        <v>105</v>
      </c>
      <c r="E22" s="372">
        <v>5390</v>
      </c>
      <c r="F22" s="380">
        <v>1</v>
      </c>
      <c r="G22" s="370"/>
      <c r="H22" s="369"/>
    </row>
    <row r="23" spans="1:9" x14ac:dyDescent="0.25">
      <c r="A23" s="375" t="s">
        <v>1415</v>
      </c>
      <c r="B23" s="372" t="s">
        <v>723</v>
      </c>
      <c r="C23" s="372" t="s">
        <v>1414</v>
      </c>
      <c r="D23" s="372" t="s">
        <v>105</v>
      </c>
      <c r="E23" s="372">
        <v>6980</v>
      </c>
      <c r="F23" s="380">
        <v>1</v>
      </c>
      <c r="G23" s="370">
        <v>2800</v>
      </c>
      <c r="H23" s="369"/>
    </row>
    <row r="24" spans="1:9" x14ac:dyDescent="0.25">
      <c r="A24" s="375" t="s">
        <v>2141</v>
      </c>
      <c r="B24" s="372" t="s">
        <v>1837</v>
      </c>
      <c r="C24" s="372" t="s">
        <v>2137</v>
      </c>
      <c r="D24" s="372" t="s">
        <v>105</v>
      </c>
      <c r="E24" s="372">
        <v>4650</v>
      </c>
      <c r="F24" s="380">
        <v>1</v>
      </c>
      <c r="G24" s="370"/>
      <c r="H24" s="369"/>
    </row>
    <row r="25" spans="1:9" x14ac:dyDescent="0.25">
      <c r="A25" s="375" t="s">
        <v>2200</v>
      </c>
      <c r="B25" s="372" t="s">
        <v>625</v>
      </c>
      <c r="C25" s="372" t="s">
        <v>1475</v>
      </c>
      <c r="D25" s="372" t="s">
        <v>105</v>
      </c>
      <c r="E25" s="372">
        <v>4980</v>
      </c>
      <c r="F25" s="380">
        <v>1</v>
      </c>
      <c r="G25" s="370"/>
      <c r="H25" s="369"/>
      <c r="I25" s="402" t="s">
        <v>2229</v>
      </c>
    </row>
    <row r="26" spans="1:9" x14ac:dyDescent="0.25">
      <c r="A26" s="375" t="s">
        <v>2254</v>
      </c>
      <c r="B26" s="372" t="s">
        <v>625</v>
      </c>
      <c r="C26" s="372" t="s">
        <v>1459</v>
      </c>
      <c r="D26" s="372" t="s">
        <v>105</v>
      </c>
      <c r="E26" s="372">
        <v>5100</v>
      </c>
      <c r="F26" s="380">
        <v>1</v>
      </c>
      <c r="G26" s="370"/>
      <c r="H26" s="369"/>
    </row>
    <row r="27" spans="1:9" x14ac:dyDescent="0.25">
      <c r="A27" s="375" t="s">
        <v>1881</v>
      </c>
      <c r="B27" s="372" t="s">
        <v>1822</v>
      </c>
      <c r="C27" s="372" t="s">
        <v>1998</v>
      </c>
      <c r="D27" s="372" t="s">
        <v>105</v>
      </c>
      <c r="E27" s="372">
        <v>4400</v>
      </c>
      <c r="F27" s="380">
        <v>1</v>
      </c>
      <c r="G27" s="370">
        <v>2800</v>
      </c>
      <c r="H27" s="369" t="s">
        <v>1494</v>
      </c>
    </row>
    <row r="28" spans="1:9" x14ac:dyDescent="0.25">
      <c r="A28" s="375" t="s">
        <v>1800</v>
      </c>
      <c r="B28" s="372" t="s">
        <v>383</v>
      </c>
      <c r="C28" s="372" t="s">
        <v>1628</v>
      </c>
      <c r="D28" s="372" t="s">
        <v>48</v>
      </c>
      <c r="E28" s="372">
        <v>4700</v>
      </c>
      <c r="F28" s="380">
        <v>1</v>
      </c>
      <c r="G28" s="403"/>
      <c r="H28" s="404"/>
    </row>
    <row r="29" spans="1:9" x14ac:dyDescent="0.25">
      <c r="A29" s="375" t="s">
        <v>2101</v>
      </c>
      <c r="B29" s="372" t="s">
        <v>99</v>
      </c>
      <c r="C29" s="372" t="s">
        <v>2102</v>
      </c>
      <c r="D29" s="372" t="s">
        <v>105</v>
      </c>
      <c r="E29" s="372">
        <v>4200</v>
      </c>
      <c r="F29" s="380">
        <v>1</v>
      </c>
      <c r="G29" s="403"/>
      <c r="H29" s="404"/>
    </row>
    <row r="30" spans="1:9" x14ac:dyDescent="0.25">
      <c r="A30" s="375" t="s">
        <v>1484</v>
      </c>
      <c r="B30" s="372" t="s">
        <v>1485</v>
      </c>
      <c r="C30" s="372" t="s">
        <v>2003</v>
      </c>
      <c r="D30" s="372" t="s">
        <v>48</v>
      </c>
      <c r="E30" s="372">
        <v>3950</v>
      </c>
      <c r="F30" s="380">
        <v>1</v>
      </c>
      <c r="G30" s="370"/>
      <c r="H30" s="369"/>
    </row>
    <row r="31" spans="1:9" x14ac:dyDescent="0.25">
      <c r="A31" s="375" t="s">
        <v>1413</v>
      </c>
      <c r="B31" s="372" t="s">
        <v>466</v>
      </c>
      <c r="C31" s="372" t="s">
        <v>1412</v>
      </c>
      <c r="D31" s="372" t="s">
        <v>48</v>
      </c>
      <c r="E31" s="372">
        <v>5750</v>
      </c>
      <c r="F31" s="380">
        <v>1</v>
      </c>
      <c r="G31" s="370"/>
      <c r="H31" s="369"/>
    </row>
    <row r="32" spans="1:9" s="402" customFormat="1" x14ac:dyDescent="0.25">
      <c r="A32" s="375" t="s">
        <v>1411</v>
      </c>
      <c r="B32" s="372" t="s">
        <v>1410</v>
      </c>
      <c r="C32" s="372" t="s">
        <v>2215</v>
      </c>
      <c r="D32" s="372" t="s">
        <v>48</v>
      </c>
      <c r="E32" s="372">
        <v>2900</v>
      </c>
      <c r="F32" s="380">
        <v>1</v>
      </c>
      <c r="G32" s="370"/>
      <c r="H32" s="369"/>
      <c r="I32" s="402" t="s">
        <v>2229</v>
      </c>
    </row>
    <row r="33" spans="1:9" s="392" customFormat="1" x14ac:dyDescent="0.25">
      <c r="A33" s="378" t="s">
        <v>1625</v>
      </c>
      <c r="B33" s="687" t="s">
        <v>2122</v>
      </c>
      <c r="C33" s="377" t="s">
        <v>2060</v>
      </c>
      <c r="D33" s="377" t="s">
        <v>48</v>
      </c>
      <c r="E33" s="377">
        <v>3100</v>
      </c>
      <c r="F33" s="401"/>
      <c r="G33" s="401"/>
      <c r="H33" s="666"/>
    </row>
    <row r="34" spans="1:9" s="392" customFormat="1" x14ac:dyDescent="0.25">
      <c r="A34" s="375" t="s">
        <v>2031</v>
      </c>
      <c r="B34" s="372" t="s">
        <v>1435</v>
      </c>
      <c r="C34" s="372" t="s">
        <v>2024</v>
      </c>
      <c r="D34" s="372" t="s">
        <v>48</v>
      </c>
      <c r="E34" s="372">
        <v>4900</v>
      </c>
      <c r="F34" s="380">
        <v>1</v>
      </c>
      <c r="G34" s="401"/>
      <c r="H34" s="666"/>
    </row>
    <row r="35" spans="1:9" s="402" customFormat="1" x14ac:dyDescent="0.25">
      <c r="A35" s="375" t="s">
        <v>2156</v>
      </c>
      <c r="B35" s="372" t="s">
        <v>2039</v>
      </c>
      <c r="C35" s="372" t="s">
        <v>2038</v>
      </c>
      <c r="D35" s="372" t="s">
        <v>48</v>
      </c>
      <c r="E35" s="372">
        <v>5300</v>
      </c>
      <c r="F35" s="380">
        <v>1</v>
      </c>
      <c r="G35" s="376"/>
      <c r="H35" s="390"/>
    </row>
    <row r="36" spans="1:9" s="392" customFormat="1" x14ac:dyDescent="0.25">
      <c r="A36" s="375" t="s">
        <v>2033</v>
      </c>
      <c r="B36" s="372" t="s">
        <v>725</v>
      </c>
      <c r="C36" s="372" t="s">
        <v>1778</v>
      </c>
      <c r="D36" s="372" t="s">
        <v>48</v>
      </c>
      <c r="E36" s="372">
        <v>5700</v>
      </c>
      <c r="F36" s="380">
        <v>1</v>
      </c>
      <c r="G36" s="403"/>
      <c r="H36" s="404"/>
    </row>
    <row r="37" spans="1:9" x14ac:dyDescent="0.25">
      <c r="A37" s="375" t="s">
        <v>1761</v>
      </c>
      <c r="B37" s="372" t="s">
        <v>1762</v>
      </c>
      <c r="C37" s="372" t="s">
        <v>1763</v>
      </c>
      <c r="D37" s="372" t="s">
        <v>105</v>
      </c>
      <c r="E37" s="372">
        <v>5500</v>
      </c>
      <c r="F37" s="380">
        <v>1</v>
      </c>
      <c r="G37" s="370"/>
      <c r="H37" s="369"/>
    </row>
    <row r="38" spans="1:9" x14ac:dyDescent="0.25">
      <c r="A38" s="375" t="s">
        <v>1409</v>
      </c>
      <c r="B38" s="372" t="s">
        <v>1408</v>
      </c>
      <c r="C38" s="372" t="s">
        <v>1407</v>
      </c>
      <c r="D38" s="372" t="s">
        <v>48</v>
      </c>
      <c r="E38" s="372">
        <v>6200</v>
      </c>
      <c r="F38" s="380">
        <v>1</v>
      </c>
      <c r="G38" s="370"/>
      <c r="H38" s="369"/>
    </row>
    <row r="39" spans="1:9" s="402" customFormat="1" x14ac:dyDescent="0.25">
      <c r="A39" s="375" t="s">
        <v>2116</v>
      </c>
      <c r="B39" s="372" t="s">
        <v>2117</v>
      </c>
      <c r="C39" s="372" t="s">
        <v>2115</v>
      </c>
      <c r="D39" s="372" t="s">
        <v>48</v>
      </c>
      <c r="E39" s="372">
        <v>3900</v>
      </c>
      <c r="F39" s="380">
        <v>1</v>
      </c>
      <c r="G39" s="376"/>
      <c r="H39" s="671"/>
    </row>
    <row r="40" spans="1:9" x14ac:dyDescent="0.25">
      <c r="A40" s="375" t="s">
        <v>1988</v>
      </c>
      <c r="B40" s="372" t="s">
        <v>108</v>
      </c>
      <c r="C40" s="372" t="s">
        <v>1497</v>
      </c>
      <c r="D40" s="372" t="s">
        <v>48</v>
      </c>
      <c r="E40" s="372">
        <v>4500</v>
      </c>
      <c r="F40" s="380">
        <v>1</v>
      </c>
      <c r="G40" s="370"/>
      <c r="H40" s="369"/>
    </row>
    <row r="41" spans="1:9" x14ac:dyDescent="0.25">
      <c r="A41" s="375" t="s">
        <v>1988</v>
      </c>
      <c r="B41" s="372" t="s">
        <v>108</v>
      </c>
      <c r="C41" s="372" t="s">
        <v>1834</v>
      </c>
      <c r="D41" s="372" t="s">
        <v>48</v>
      </c>
      <c r="E41" s="372">
        <v>4400</v>
      </c>
      <c r="F41" s="380">
        <v>1</v>
      </c>
      <c r="G41" s="370"/>
      <c r="H41" s="369"/>
    </row>
    <row r="42" spans="1:9" x14ac:dyDescent="0.25">
      <c r="A42" s="375" t="s">
        <v>1932</v>
      </c>
      <c r="B42" s="372" t="s">
        <v>1803</v>
      </c>
      <c r="C42" s="372" t="s">
        <v>1802</v>
      </c>
      <c r="D42" s="372" t="s">
        <v>48</v>
      </c>
      <c r="E42" s="372">
        <v>4900</v>
      </c>
      <c r="F42" s="380">
        <v>1</v>
      </c>
      <c r="G42" s="370"/>
      <c r="H42" s="369"/>
    </row>
    <row r="43" spans="1:9" x14ac:dyDescent="0.25">
      <c r="A43" s="375" t="s">
        <v>1406</v>
      </c>
      <c r="B43" s="372" t="s">
        <v>1405</v>
      </c>
      <c r="C43" s="372" t="s">
        <v>1404</v>
      </c>
      <c r="D43" s="372" t="s">
        <v>48</v>
      </c>
      <c r="E43" s="372">
        <v>5600</v>
      </c>
      <c r="F43" s="380">
        <v>1</v>
      </c>
      <c r="G43" s="370">
        <v>2500</v>
      </c>
      <c r="H43" s="369" t="s">
        <v>1403</v>
      </c>
    </row>
    <row r="44" spans="1:9" s="402" customFormat="1" x14ac:dyDescent="0.25">
      <c r="A44" s="383" t="s">
        <v>2059</v>
      </c>
      <c r="B44" s="382" t="s">
        <v>2062</v>
      </c>
      <c r="C44" s="372" t="s">
        <v>2058</v>
      </c>
      <c r="D44" s="382" t="s">
        <v>48</v>
      </c>
      <c r="E44" s="382">
        <v>4100</v>
      </c>
      <c r="F44" s="380">
        <v>1</v>
      </c>
      <c r="G44" s="370">
        <v>2500</v>
      </c>
      <c r="H44" s="369"/>
    </row>
    <row r="45" spans="1:9" x14ac:dyDescent="0.25">
      <c r="A45" s="378" t="s">
        <v>1839</v>
      </c>
      <c r="B45" s="377" t="s">
        <v>1824</v>
      </c>
      <c r="C45" s="377" t="s">
        <v>1838</v>
      </c>
      <c r="D45" s="377" t="s">
        <v>101</v>
      </c>
      <c r="E45" s="377">
        <v>6100</v>
      </c>
      <c r="F45" s="376"/>
      <c r="G45" s="370">
        <v>2700</v>
      </c>
      <c r="H45" s="369"/>
    </row>
    <row r="46" spans="1:9" x14ac:dyDescent="0.25">
      <c r="A46" s="375" t="s">
        <v>2085</v>
      </c>
      <c r="B46" s="372" t="s">
        <v>1437</v>
      </c>
      <c r="C46" s="372" t="s">
        <v>1927</v>
      </c>
      <c r="D46" s="372" t="s">
        <v>101</v>
      </c>
      <c r="E46" s="372">
        <v>9700</v>
      </c>
      <c r="F46" s="380">
        <v>1</v>
      </c>
      <c r="G46" s="370">
        <v>3000</v>
      </c>
      <c r="H46" s="369"/>
      <c r="I46" s="402" t="s">
        <v>2229</v>
      </c>
    </row>
    <row r="47" spans="1:9" x14ac:dyDescent="0.25">
      <c r="A47" s="375" t="s">
        <v>1402</v>
      </c>
      <c r="B47" s="372" t="s">
        <v>466</v>
      </c>
      <c r="C47" s="372" t="s">
        <v>1401</v>
      </c>
      <c r="D47" s="372" t="s">
        <v>101</v>
      </c>
      <c r="E47" s="372">
        <v>7290</v>
      </c>
      <c r="F47" s="380">
        <v>1</v>
      </c>
      <c r="G47" s="370"/>
      <c r="H47" s="369"/>
      <c r="I47" s="402" t="s">
        <v>2229</v>
      </c>
    </row>
    <row r="48" spans="1:9" x14ac:dyDescent="0.25">
      <c r="A48" s="375" t="s">
        <v>1986</v>
      </c>
      <c r="B48" s="372" t="s">
        <v>108</v>
      </c>
      <c r="C48" s="372" t="s">
        <v>1804</v>
      </c>
      <c r="D48" s="372" t="s">
        <v>48</v>
      </c>
      <c r="E48" s="372">
        <v>6880</v>
      </c>
      <c r="F48" s="380">
        <v>1</v>
      </c>
      <c r="G48" s="370"/>
      <c r="H48" s="369"/>
    </row>
    <row r="49" spans="1:9" x14ac:dyDescent="0.25">
      <c r="A49" s="375" t="s">
        <v>1987</v>
      </c>
      <c r="B49" s="372" t="s">
        <v>386</v>
      </c>
      <c r="C49" s="372" t="s">
        <v>1400</v>
      </c>
      <c r="D49" s="372" t="s">
        <v>48</v>
      </c>
      <c r="E49" s="372">
        <v>5900</v>
      </c>
      <c r="F49" s="380">
        <v>2</v>
      </c>
      <c r="G49" s="370"/>
      <c r="H49" s="369"/>
      <c r="I49" s="402" t="s">
        <v>2229</v>
      </c>
    </row>
    <row r="50" spans="1:9" x14ac:dyDescent="0.25">
      <c r="A50" s="375" t="s">
        <v>1786</v>
      </c>
      <c r="B50" s="372" t="s">
        <v>1796</v>
      </c>
      <c r="C50" s="372" t="s">
        <v>1399</v>
      </c>
      <c r="D50" s="372" t="s">
        <v>48</v>
      </c>
      <c r="E50" s="372">
        <v>6200</v>
      </c>
      <c r="F50" s="380">
        <v>1</v>
      </c>
      <c r="G50" s="370"/>
      <c r="H50" s="369"/>
    </row>
    <row r="51" spans="1:9" s="402" customFormat="1" x14ac:dyDescent="0.25">
      <c r="A51" s="375" t="s">
        <v>2225</v>
      </c>
      <c r="B51" s="372" t="s">
        <v>150</v>
      </c>
      <c r="C51" s="372" t="s">
        <v>2215</v>
      </c>
      <c r="D51" s="372" t="s">
        <v>48</v>
      </c>
      <c r="E51" s="372">
        <v>4500</v>
      </c>
      <c r="F51" s="380">
        <v>1</v>
      </c>
      <c r="G51" s="370">
        <v>2500</v>
      </c>
      <c r="H51" s="369"/>
      <c r="I51" s="402" t="s">
        <v>2229</v>
      </c>
    </row>
    <row r="52" spans="1:9" x14ac:dyDescent="0.25">
      <c r="A52" s="375" t="s">
        <v>1466</v>
      </c>
      <c r="B52" s="372" t="s">
        <v>1801</v>
      </c>
      <c r="C52" s="372" t="s">
        <v>1467</v>
      </c>
      <c r="D52" s="372" t="s">
        <v>101</v>
      </c>
      <c r="E52" s="372">
        <v>6700</v>
      </c>
      <c r="F52" s="380">
        <v>1</v>
      </c>
      <c r="G52" s="370"/>
      <c r="H52" s="369"/>
      <c r="I52" s="402" t="s">
        <v>2229</v>
      </c>
    </row>
    <row r="53" spans="1:9" x14ac:dyDescent="0.25">
      <c r="A53" s="375" t="s">
        <v>1398</v>
      </c>
      <c r="B53" s="372" t="s">
        <v>150</v>
      </c>
      <c r="C53" s="372" t="s">
        <v>1397</v>
      </c>
      <c r="D53" s="372" t="s">
        <v>48</v>
      </c>
      <c r="E53" s="372">
        <v>4100</v>
      </c>
      <c r="F53" s="380">
        <v>1</v>
      </c>
      <c r="G53" s="376">
        <v>2400</v>
      </c>
      <c r="H53" s="369"/>
    </row>
    <row r="54" spans="1:9" s="402" customFormat="1" x14ac:dyDescent="0.25">
      <c r="A54" s="375" t="s">
        <v>2094</v>
      </c>
      <c r="B54" s="372" t="s">
        <v>118</v>
      </c>
      <c r="C54" s="372" t="s">
        <v>1396</v>
      </c>
      <c r="D54" s="372" t="s">
        <v>48</v>
      </c>
      <c r="E54" s="372">
        <v>4700</v>
      </c>
      <c r="F54" s="380">
        <v>1</v>
      </c>
      <c r="G54" s="370">
        <v>2400</v>
      </c>
      <c r="H54" s="369"/>
    </row>
    <row r="55" spans="1:9" x14ac:dyDescent="0.25">
      <c r="A55" s="375" t="s">
        <v>1395</v>
      </c>
      <c r="B55" s="372" t="s">
        <v>578</v>
      </c>
      <c r="C55" s="372" t="s">
        <v>1812</v>
      </c>
      <c r="D55" s="372" t="s">
        <v>48</v>
      </c>
      <c r="E55" s="372">
        <v>5980</v>
      </c>
      <c r="F55" s="380">
        <v>1</v>
      </c>
      <c r="G55" s="370">
        <v>3000</v>
      </c>
      <c r="H55" s="404"/>
      <c r="I55" s="402" t="s">
        <v>123</v>
      </c>
    </row>
    <row r="56" spans="1:9" x14ac:dyDescent="0.25">
      <c r="A56" s="375" t="s">
        <v>2142</v>
      </c>
      <c r="B56" s="372" t="s">
        <v>903</v>
      </c>
      <c r="C56" s="372" t="s">
        <v>2140</v>
      </c>
      <c r="D56" s="372" t="s">
        <v>48</v>
      </c>
      <c r="E56" s="372">
        <v>4750</v>
      </c>
      <c r="F56" s="380">
        <v>1</v>
      </c>
      <c r="G56" s="370"/>
      <c r="H56" s="404"/>
      <c r="I56" s="402" t="s">
        <v>2229</v>
      </c>
    </row>
    <row r="57" spans="1:9" x14ac:dyDescent="0.25">
      <c r="A57" s="375" t="s">
        <v>1814</v>
      </c>
      <c r="B57" s="372" t="s">
        <v>468</v>
      </c>
      <c r="C57" s="372" t="s">
        <v>1818</v>
      </c>
      <c r="D57" s="372" t="s">
        <v>48</v>
      </c>
      <c r="E57" s="372">
        <v>7950</v>
      </c>
      <c r="F57" s="380">
        <v>1</v>
      </c>
      <c r="G57" s="370">
        <v>3000</v>
      </c>
      <c r="H57" s="404"/>
    </row>
    <row r="58" spans="1:9" x14ac:dyDescent="0.25">
      <c r="A58" s="375" t="s">
        <v>1814</v>
      </c>
      <c r="B58" s="372" t="s">
        <v>468</v>
      </c>
      <c r="C58" s="372" t="s">
        <v>1813</v>
      </c>
      <c r="D58" s="372" t="s">
        <v>48</v>
      </c>
      <c r="E58" s="372">
        <v>7200</v>
      </c>
      <c r="F58" s="380">
        <v>1</v>
      </c>
      <c r="G58" s="370">
        <v>3000</v>
      </c>
      <c r="H58" s="369"/>
    </row>
    <row r="59" spans="1:9" x14ac:dyDescent="0.25">
      <c r="A59" s="375" t="s">
        <v>1394</v>
      </c>
      <c r="B59" s="372" t="s">
        <v>1393</v>
      </c>
      <c r="C59" s="372" t="s">
        <v>1476</v>
      </c>
      <c r="D59" s="372" t="s">
        <v>48</v>
      </c>
      <c r="E59" s="372">
        <v>3900</v>
      </c>
      <c r="F59" s="380">
        <v>1</v>
      </c>
      <c r="G59" s="370">
        <v>2400</v>
      </c>
      <c r="H59" s="369">
        <v>2</v>
      </c>
    </row>
    <row r="60" spans="1:9" x14ac:dyDescent="0.25">
      <c r="A60" s="375" t="s">
        <v>1394</v>
      </c>
      <c r="B60" s="372" t="s">
        <v>1393</v>
      </c>
      <c r="C60" s="372" t="s">
        <v>1797</v>
      </c>
      <c r="D60" s="372" t="s">
        <v>48</v>
      </c>
      <c r="E60" s="372">
        <v>3700</v>
      </c>
      <c r="F60" s="380">
        <v>2</v>
      </c>
      <c r="G60" s="370"/>
      <c r="H60" s="369"/>
      <c r="I60" s="402" t="s">
        <v>2229</v>
      </c>
    </row>
    <row r="61" spans="1:9" x14ac:dyDescent="0.25">
      <c r="A61" s="375" t="s">
        <v>2123</v>
      </c>
      <c r="B61" s="372" t="s">
        <v>118</v>
      </c>
      <c r="C61" s="372" t="s">
        <v>1392</v>
      </c>
      <c r="D61" s="372" t="s">
        <v>48</v>
      </c>
      <c r="E61" s="372">
        <v>5300</v>
      </c>
      <c r="F61" s="380">
        <v>1</v>
      </c>
      <c r="G61" s="370"/>
      <c r="H61" s="369"/>
    </row>
    <row r="62" spans="1:9" s="402" customFormat="1" x14ac:dyDescent="0.25">
      <c r="A62" s="375" t="s">
        <v>2153</v>
      </c>
      <c r="B62" s="372" t="s">
        <v>1857</v>
      </c>
      <c r="C62" s="372" t="s">
        <v>2152</v>
      </c>
      <c r="D62" s="372" t="s">
        <v>48</v>
      </c>
      <c r="E62" s="372">
        <v>4500</v>
      </c>
      <c r="F62" s="380">
        <v>2</v>
      </c>
      <c r="G62" s="370"/>
      <c r="H62" s="369"/>
      <c r="I62" s="402" t="s">
        <v>2229</v>
      </c>
    </row>
    <row r="63" spans="1:9" x14ac:dyDescent="0.25">
      <c r="A63" s="375" t="s">
        <v>1391</v>
      </c>
      <c r="B63" s="393" t="s">
        <v>1390</v>
      </c>
      <c r="C63" s="372" t="s">
        <v>1452</v>
      </c>
      <c r="D63" s="372" t="s">
        <v>48</v>
      </c>
      <c r="E63" s="372">
        <v>4900</v>
      </c>
      <c r="F63" s="380">
        <v>1</v>
      </c>
      <c r="G63" s="370"/>
      <c r="H63" s="369"/>
    </row>
    <row r="64" spans="1:9" x14ac:dyDescent="0.25">
      <c r="A64" s="375" t="s">
        <v>1928</v>
      </c>
      <c r="B64" s="393" t="s">
        <v>107</v>
      </c>
      <c r="C64" s="372" t="s">
        <v>1929</v>
      </c>
      <c r="D64" s="372" t="s">
        <v>48</v>
      </c>
      <c r="E64" s="372">
        <v>4950</v>
      </c>
      <c r="F64" s="380">
        <v>1</v>
      </c>
      <c r="G64" s="370"/>
      <c r="H64" s="369"/>
    </row>
    <row r="65" spans="1:11" x14ac:dyDescent="0.25">
      <c r="A65" s="375" t="s">
        <v>1914</v>
      </c>
      <c r="B65" s="372" t="s">
        <v>1912</v>
      </c>
      <c r="C65" s="372" t="s">
        <v>1909</v>
      </c>
      <c r="D65" s="372" t="s">
        <v>48</v>
      </c>
      <c r="E65" s="372">
        <v>4980</v>
      </c>
      <c r="F65" s="663">
        <v>1</v>
      </c>
      <c r="G65" s="370"/>
      <c r="H65" s="369"/>
    </row>
    <row r="66" spans="1:11" x14ac:dyDescent="0.25">
      <c r="A66" s="375" t="s">
        <v>1871</v>
      </c>
      <c r="B66" s="372" t="s">
        <v>552</v>
      </c>
      <c r="C66" s="372" t="s">
        <v>1389</v>
      </c>
      <c r="D66" s="372" t="s">
        <v>48</v>
      </c>
      <c r="E66" s="372">
        <v>7400</v>
      </c>
      <c r="F66" s="380">
        <v>1</v>
      </c>
      <c r="G66" s="370">
        <v>3000</v>
      </c>
      <c r="H66" s="369"/>
    </row>
    <row r="67" spans="1:11" x14ac:dyDescent="0.25">
      <c r="A67" s="375" t="s">
        <v>2168</v>
      </c>
      <c r="B67" s="372" t="s">
        <v>468</v>
      </c>
      <c r="C67" s="372" t="s">
        <v>2167</v>
      </c>
      <c r="D67" s="372" t="s">
        <v>105</v>
      </c>
      <c r="E67" s="372">
        <v>7400</v>
      </c>
      <c r="F67" s="380">
        <v>1</v>
      </c>
      <c r="G67" s="370"/>
      <c r="H67" s="369"/>
    </row>
    <row r="68" spans="1:11" s="402" customFormat="1" x14ac:dyDescent="0.25">
      <c r="A68" s="375" t="s">
        <v>1913</v>
      </c>
      <c r="B68" s="372" t="s">
        <v>1888</v>
      </c>
      <c r="C68" s="372" t="s">
        <v>1911</v>
      </c>
      <c r="D68" s="372" t="s">
        <v>48</v>
      </c>
      <c r="E68" s="372">
        <v>5100</v>
      </c>
      <c r="F68" s="380">
        <v>1</v>
      </c>
      <c r="G68" s="370"/>
      <c r="H68" s="369"/>
    </row>
    <row r="69" spans="1:11" x14ac:dyDescent="0.25">
      <c r="A69" s="375" t="s">
        <v>2110</v>
      </c>
      <c r="B69" s="372" t="s">
        <v>1388</v>
      </c>
      <c r="C69" s="372" t="s">
        <v>1870</v>
      </c>
      <c r="D69" s="382" t="s">
        <v>48</v>
      </c>
      <c r="E69" s="372">
        <v>5950</v>
      </c>
      <c r="F69" s="380">
        <v>1</v>
      </c>
      <c r="G69" s="370">
        <v>2800</v>
      </c>
      <c r="H69" s="369"/>
    </row>
    <row r="70" spans="1:11" x14ac:dyDescent="0.25">
      <c r="A70" s="375" t="s">
        <v>2124</v>
      </c>
      <c r="B70" s="372" t="s">
        <v>1493</v>
      </c>
      <c r="C70" s="372" t="s">
        <v>1856</v>
      </c>
      <c r="D70" s="382" t="s">
        <v>105</v>
      </c>
      <c r="E70" s="372">
        <v>6450</v>
      </c>
      <c r="F70" s="380">
        <v>1</v>
      </c>
      <c r="G70" s="403"/>
      <c r="H70" s="404"/>
      <c r="I70" s="402"/>
    </row>
    <row r="71" spans="1:11" x14ac:dyDescent="0.25">
      <c r="A71" s="375" t="s">
        <v>2224</v>
      </c>
      <c r="B71" s="372" t="s">
        <v>2186</v>
      </c>
      <c r="C71" s="372" t="s">
        <v>2185</v>
      </c>
      <c r="D71" s="382" t="s">
        <v>48</v>
      </c>
      <c r="E71" s="372">
        <v>5900</v>
      </c>
      <c r="F71" s="380">
        <v>1</v>
      </c>
      <c r="G71" s="403"/>
      <c r="H71" s="404"/>
      <c r="I71" s="402"/>
    </row>
    <row r="72" spans="1:11" s="392" customFormat="1" x14ac:dyDescent="0.25">
      <c r="A72" s="375" t="s">
        <v>2109</v>
      </c>
      <c r="B72" s="372" t="s">
        <v>2053</v>
      </c>
      <c r="C72" s="372" t="s">
        <v>1891</v>
      </c>
      <c r="D72" s="372" t="s">
        <v>48</v>
      </c>
      <c r="E72" s="372">
        <v>4800</v>
      </c>
      <c r="F72" s="380">
        <v>2</v>
      </c>
      <c r="G72" s="370">
        <v>2400</v>
      </c>
      <c r="H72" s="404"/>
    </row>
    <row r="73" spans="1:11" s="392" customFormat="1" x14ac:dyDescent="0.25">
      <c r="A73" s="375" t="s">
        <v>2054</v>
      </c>
      <c r="B73" s="372" t="s">
        <v>1492</v>
      </c>
      <c r="C73" s="372" t="s">
        <v>2017</v>
      </c>
      <c r="D73" s="372" t="s">
        <v>48</v>
      </c>
      <c r="E73" s="372">
        <v>4900</v>
      </c>
      <c r="F73" s="380">
        <v>1</v>
      </c>
      <c r="G73" s="370"/>
      <c r="H73" s="404"/>
      <c r="I73" s="392" t="s">
        <v>2229</v>
      </c>
    </row>
    <row r="74" spans="1:11" x14ac:dyDescent="0.25">
      <c r="A74" s="375" t="s">
        <v>2032</v>
      </c>
      <c r="B74" s="372" t="s">
        <v>2052</v>
      </c>
      <c r="C74" s="372" t="s">
        <v>1949</v>
      </c>
      <c r="D74" s="372" t="s">
        <v>48</v>
      </c>
      <c r="E74" s="372">
        <v>4900</v>
      </c>
      <c r="F74" s="380">
        <v>1</v>
      </c>
      <c r="G74" s="403"/>
      <c r="H74" s="404"/>
      <c r="I74" s="392"/>
      <c r="J74" s="392"/>
      <c r="K74" s="392"/>
    </row>
    <row r="75" spans="1:11" x14ac:dyDescent="0.25">
      <c r="A75" s="375" t="s">
        <v>2169</v>
      </c>
      <c r="B75" s="372" t="s">
        <v>2134</v>
      </c>
      <c r="C75" s="372" t="s">
        <v>2158</v>
      </c>
      <c r="D75" s="372" t="s">
        <v>105</v>
      </c>
      <c r="E75" s="372">
        <v>5200</v>
      </c>
      <c r="F75" s="380">
        <v>1</v>
      </c>
      <c r="G75" s="403"/>
      <c r="H75" s="404"/>
      <c r="I75" s="392"/>
      <c r="J75" s="392"/>
      <c r="K75" s="392"/>
    </row>
    <row r="76" spans="1:11" s="402" customFormat="1" x14ac:dyDescent="0.25">
      <c r="A76" s="375" t="s">
        <v>2078</v>
      </c>
      <c r="B76" s="372" t="s">
        <v>150</v>
      </c>
      <c r="C76" s="372" t="s">
        <v>2056</v>
      </c>
      <c r="D76" s="372" t="s">
        <v>105</v>
      </c>
      <c r="E76" s="372">
        <v>6300</v>
      </c>
      <c r="F76" s="380">
        <v>1</v>
      </c>
      <c r="G76" s="370"/>
      <c r="H76" s="661"/>
    </row>
    <row r="77" spans="1:11" s="402" customFormat="1" x14ac:dyDescent="0.25">
      <c r="A77" s="375" t="s">
        <v>2079</v>
      </c>
      <c r="B77" s="372" t="s">
        <v>2144</v>
      </c>
      <c r="C77" s="372" t="s">
        <v>1946</v>
      </c>
      <c r="D77" s="372" t="s">
        <v>105</v>
      </c>
      <c r="E77" s="372">
        <v>4980</v>
      </c>
      <c r="F77" s="674" t="s">
        <v>2174</v>
      </c>
      <c r="G77" s="369"/>
      <c r="H77" s="369"/>
    </row>
    <row r="78" spans="1:11" s="402" customFormat="1" x14ac:dyDescent="0.25">
      <c r="A78" s="375" t="s">
        <v>2218</v>
      </c>
      <c r="B78" s="372" t="s">
        <v>2144</v>
      </c>
      <c r="C78" s="372" t="s">
        <v>2208</v>
      </c>
      <c r="D78" s="372" t="s">
        <v>105</v>
      </c>
      <c r="E78" s="372">
        <v>6500</v>
      </c>
      <c r="F78" s="380">
        <v>1</v>
      </c>
      <c r="G78" s="370"/>
      <c r="H78" s="369"/>
    </row>
    <row r="79" spans="1:11" x14ac:dyDescent="0.25">
      <c r="A79" s="375" t="s">
        <v>1862</v>
      </c>
      <c r="B79" s="372" t="s">
        <v>1865</v>
      </c>
      <c r="C79" s="372" t="s">
        <v>1863</v>
      </c>
      <c r="D79" s="372" t="s">
        <v>105</v>
      </c>
      <c r="E79" s="372">
        <v>7300</v>
      </c>
      <c r="F79" s="380">
        <v>1</v>
      </c>
      <c r="G79" s="370"/>
      <c r="H79" s="369"/>
    </row>
    <row r="80" spans="1:11" s="392" customFormat="1" x14ac:dyDescent="0.25">
      <c r="A80" s="378" t="s">
        <v>2199</v>
      </c>
      <c r="B80" s="377" t="s">
        <v>54</v>
      </c>
      <c r="C80" s="377" t="s">
        <v>2219</v>
      </c>
      <c r="D80" s="377" t="s">
        <v>105</v>
      </c>
      <c r="E80" s="377">
        <v>7900</v>
      </c>
      <c r="F80" s="401"/>
      <c r="G80" s="403"/>
      <c r="H80" s="404"/>
    </row>
    <row r="81" spans="1:11" x14ac:dyDescent="0.25">
      <c r="A81" s="378" t="s">
        <v>2221</v>
      </c>
      <c r="B81" s="377" t="s">
        <v>386</v>
      </c>
      <c r="C81" s="377" t="s">
        <v>2220</v>
      </c>
      <c r="D81" s="377" t="s">
        <v>105</v>
      </c>
      <c r="E81" s="377">
        <v>7900</v>
      </c>
      <c r="F81" s="401"/>
      <c r="G81" s="403"/>
      <c r="H81" s="404"/>
      <c r="I81" s="402" t="s">
        <v>2229</v>
      </c>
    </row>
    <row r="82" spans="1:11" x14ac:dyDescent="0.25">
      <c r="A82" s="375" t="s">
        <v>2114</v>
      </c>
      <c r="B82" s="372" t="s">
        <v>468</v>
      </c>
      <c r="C82" s="372" t="s">
        <v>2103</v>
      </c>
      <c r="D82" s="372" t="s">
        <v>48</v>
      </c>
      <c r="E82" s="372">
        <v>4100</v>
      </c>
      <c r="F82" s="380">
        <v>1</v>
      </c>
      <c r="G82" s="370"/>
      <c r="H82" s="369"/>
      <c r="I82" s="392"/>
    </row>
    <row r="83" spans="1:11" x14ac:dyDescent="0.25">
      <c r="A83" s="375" t="s">
        <v>1967</v>
      </c>
      <c r="B83" s="372" t="s">
        <v>468</v>
      </c>
      <c r="C83" s="372" t="s">
        <v>1968</v>
      </c>
      <c r="D83" s="372" t="s">
        <v>48</v>
      </c>
      <c r="E83" s="372">
        <v>4100</v>
      </c>
      <c r="F83" s="380">
        <v>1</v>
      </c>
      <c r="G83" s="370"/>
      <c r="H83" s="369"/>
    </row>
    <row r="84" spans="1:11" x14ac:dyDescent="0.25">
      <c r="A84" s="375" t="s">
        <v>1387</v>
      </c>
      <c r="B84" s="372" t="s">
        <v>1770</v>
      </c>
      <c r="C84" s="372" t="s">
        <v>1794</v>
      </c>
      <c r="D84" s="372" t="s">
        <v>48</v>
      </c>
      <c r="E84" s="372">
        <v>5600</v>
      </c>
      <c r="F84" s="380">
        <v>1</v>
      </c>
      <c r="G84" s="370"/>
      <c r="H84" s="369"/>
    </row>
    <row r="85" spans="1:11" s="402" customFormat="1" x14ac:dyDescent="0.25">
      <c r="A85" s="375" t="s">
        <v>2157</v>
      </c>
      <c r="B85" s="372" t="s">
        <v>2134</v>
      </c>
      <c r="C85" s="372" t="s">
        <v>2158</v>
      </c>
      <c r="D85" s="372" t="s">
        <v>105</v>
      </c>
      <c r="E85" s="673">
        <v>5200</v>
      </c>
      <c r="F85" s="640" t="s">
        <v>2048</v>
      </c>
      <c r="G85" s="370"/>
      <c r="H85" s="369"/>
    </row>
    <row r="86" spans="1:11" x14ac:dyDescent="0.25">
      <c r="A86" s="375" t="s">
        <v>2047</v>
      </c>
      <c r="B86" s="372" t="s">
        <v>466</v>
      </c>
      <c r="C86" s="372" t="s">
        <v>2017</v>
      </c>
      <c r="D86" s="372" t="s">
        <v>105</v>
      </c>
      <c r="E86" s="372">
        <v>4900</v>
      </c>
      <c r="F86" s="649" t="s">
        <v>2048</v>
      </c>
      <c r="G86" s="370"/>
      <c r="H86" s="369"/>
    </row>
    <row r="87" spans="1:11" x14ac:dyDescent="0.25">
      <c r="A87" s="375" t="s">
        <v>1769</v>
      </c>
      <c r="B87" s="372" t="s">
        <v>489</v>
      </c>
      <c r="C87" s="372" t="s">
        <v>1948</v>
      </c>
      <c r="D87" s="372" t="s">
        <v>48</v>
      </c>
      <c r="E87" s="372">
        <v>5100</v>
      </c>
      <c r="F87" s="380">
        <v>1</v>
      </c>
      <c r="G87" s="370">
        <v>2800</v>
      </c>
      <c r="H87" s="369"/>
    </row>
    <row r="88" spans="1:11" x14ac:dyDescent="0.25">
      <c r="A88" s="375" t="s">
        <v>1386</v>
      </c>
      <c r="B88" s="372" t="s">
        <v>1385</v>
      </c>
      <c r="C88" s="372" t="s">
        <v>1461</v>
      </c>
      <c r="D88" s="372" t="s">
        <v>48</v>
      </c>
      <c r="E88" s="372">
        <v>5200</v>
      </c>
      <c r="F88" s="380">
        <v>1</v>
      </c>
      <c r="G88" s="370">
        <v>2800</v>
      </c>
      <c r="H88" s="369">
        <v>3.5</v>
      </c>
    </row>
    <row r="89" spans="1:11" x14ac:dyDescent="0.25">
      <c r="A89" s="375" t="s">
        <v>1879</v>
      </c>
      <c r="B89" s="372" t="s">
        <v>1438</v>
      </c>
      <c r="C89" s="372" t="s">
        <v>1443</v>
      </c>
      <c r="D89" s="372" t="s">
        <v>105</v>
      </c>
      <c r="E89" s="372">
        <v>4900</v>
      </c>
      <c r="F89" s="380">
        <v>1</v>
      </c>
      <c r="G89" s="370">
        <v>2800</v>
      </c>
      <c r="H89" s="369">
        <v>3</v>
      </c>
      <c r="I89" s="402" t="s">
        <v>2229</v>
      </c>
    </row>
    <row r="90" spans="1:11" x14ac:dyDescent="0.25">
      <c r="A90" s="383" t="s">
        <v>1789</v>
      </c>
      <c r="B90" s="382" t="s">
        <v>2144</v>
      </c>
      <c r="C90" s="382" t="s">
        <v>1462</v>
      </c>
      <c r="D90" s="382" t="s">
        <v>105</v>
      </c>
      <c r="E90" s="382">
        <v>6980</v>
      </c>
      <c r="F90" s="380">
        <v>1</v>
      </c>
      <c r="G90" s="370">
        <v>2800</v>
      </c>
      <c r="H90" s="404"/>
    </row>
    <row r="91" spans="1:11" x14ac:dyDescent="0.25">
      <c r="A91" s="375" t="s">
        <v>2035</v>
      </c>
      <c r="B91" s="382" t="s">
        <v>2144</v>
      </c>
      <c r="C91" s="372" t="s">
        <v>1946</v>
      </c>
      <c r="D91" s="382" t="s">
        <v>105</v>
      </c>
      <c r="E91" s="382">
        <v>4980</v>
      </c>
      <c r="F91" s="380">
        <v>1</v>
      </c>
      <c r="G91" s="370">
        <v>2800</v>
      </c>
      <c r="H91" s="404"/>
      <c r="I91" t="s">
        <v>2229</v>
      </c>
    </row>
    <row r="92" spans="1:11" s="658" customFormat="1" x14ac:dyDescent="0.25">
      <c r="A92" s="659" t="s">
        <v>1926</v>
      </c>
      <c r="B92" s="407" t="s">
        <v>1857</v>
      </c>
      <c r="C92" s="660" t="s">
        <v>1861</v>
      </c>
      <c r="D92" s="407" t="s">
        <v>105</v>
      </c>
      <c r="E92" s="407">
        <v>6800</v>
      </c>
      <c r="F92" s="380">
        <v>1</v>
      </c>
      <c r="G92" s="451"/>
      <c r="H92" s="449"/>
    </row>
    <row r="93" spans="1:11" s="658" customFormat="1" x14ac:dyDescent="0.25">
      <c r="A93" s="659" t="s">
        <v>2226</v>
      </c>
      <c r="B93" s="407" t="s">
        <v>468</v>
      </c>
      <c r="C93" s="372" t="s">
        <v>2167</v>
      </c>
      <c r="D93" s="407" t="s">
        <v>105</v>
      </c>
      <c r="E93" s="407">
        <v>7400</v>
      </c>
      <c r="F93" s="640" t="s">
        <v>2227</v>
      </c>
      <c r="G93" s="451"/>
      <c r="H93" s="449"/>
    </row>
    <row r="94" spans="1:11" x14ac:dyDescent="0.25">
      <c r="A94" s="375" t="s">
        <v>1904</v>
      </c>
      <c r="B94" s="372" t="s">
        <v>1888</v>
      </c>
      <c r="C94" s="372" t="s">
        <v>1947</v>
      </c>
      <c r="D94" s="372" t="s">
        <v>105</v>
      </c>
      <c r="E94" s="372">
        <v>5900</v>
      </c>
      <c r="F94" s="380">
        <v>1</v>
      </c>
      <c r="G94" s="370">
        <v>3000</v>
      </c>
      <c r="H94" s="369"/>
    </row>
    <row r="95" spans="1:11" x14ac:dyDescent="0.25">
      <c r="A95" s="375" t="s">
        <v>2240</v>
      </c>
      <c r="B95" s="372" t="s">
        <v>2239</v>
      </c>
      <c r="C95" s="372" t="s">
        <v>2235</v>
      </c>
      <c r="D95" s="372" t="s">
        <v>105</v>
      </c>
      <c r="E95" s="372">
        <v>5950</v>
      </c>
      <c r="F95" s="380">
        <v>1</v>
      </c>
      <c r="G95" s="370">
        <v>2800</v>
      </c>
      <c r="H95" s="369">
        <v>4.5</v>
      </c>
      <c r="I95" s="392"/>
      <c r="J95" s="392"/>
      <c r="K95" s="392"/>
    </row>
    <row r="96" spans="1:11" s="392" customFormat="1" x14ac:dyDescent="0.25">
      <c r="A96" s="375" t="s">
        <v>1772</v>
      </c>
      <c r="B96" s="372" t="s">
        <v>666</v>
      </c>
      <c r="C96" s="372" t="s">
        <v>1945</v>
      </c>
      <c r="D96" s="372" t="s">
        <v>105</v>
      </c>
      <c r="E96" s="372">
        <v>5980</v>
      </c>
      <c r="F96" s="380">
        <v>1</v>
      </c>
      <c r="G96" s="370"/>
      <c r="H96" s="369"/>
      <c r="I96"/>
      <c r="J96"/>
      <c r="K96"/>
    </row>
    <row r="97" spans="1:11" s="392" customFormat="1" x14ac:dyDescent="0.25">
      <c r="A97" s="375" t="s">
        <v>2075</v>
      </c>
      <c r="B97" s="372" t="s">
        <v>2074</v>
      </c>
      <c r="C97" s="372" t="s">
        <v>2076</v>
      </c>
      <c r="D97" s="372" t="s">
        <v>105</v>
      </c>
      <c r="E97" s="372">
        <v>4500</v>
      </c>
      <c r="F97" s="380">
        <v>1</v>
      </c>
      <c r="G97" s="370"/>
      <c r="H97" s="369"/>
      <c r="I97"/>
      <c r="J97"/>
      <c r="K97"/>
    </row>
    <row r="98" spans="1:11" s="392" customFormat="1" x14ac:dyDescent="0.25">
      <c r="A98" s="375" t="s">
        <v>2136</v>
      </c>
      <c r="B98" s="372" t="s">
        <v>2074</v>
      </c>
      <c r="C98" s="382" t="s">
        <v>2135</v>
      </c>
      <c r="D98" s="372" t="s">
        <v>105</v>
      </c>
      <c r="E98" s="372">
        <v>6900</v>
      </c>
      <c r="F98" s="380">
        <v>1</v>
      </c>
      <c r="G98" s="370"/>
      <c r="H98" s="369"/>
      <c r="I98"/>
      <c r="J98"/>
      <c r="K98"/>
    </row>
    <row r="99" spans="1:11" s="392" customFormat="1" x14ac:dyDescent="0.25">
      <c r="A99" s="375" t="s">
        <v>2104</v>
      </c>
      <c r="B99" s="372" t="s">
        <v>725</v>
      </c>
      <c r="C99" s="372" t="s">
        <v>2100</v>
      </c>
      <c r="D99" s="372" t="s">
        <v>105</v>
      </c>
      <c r="E99" s="372">
        <v>4100</v>
      </c>
      <c r="F99" s="380">
        <v>1</v>
      </c>
      <c r="G99" s="370"/>
      <c r="H99" s="369"/>
      <c r="I99" s="402" t="s">
        <v>2229</v>
      </c>
      <c r="J99"/>
      <c r="K99"/>
    </row>
    <row r="100" spans="1:11" s="402" customFormat="1" x14ac:dyDescent="0.25">
      <c r="A100" s="375" t="s">
        <v>1963</v>
      </c>
      <c r="B100" s="372" t="s">
        <v>125</v>
      </c>
      <c r="C100" s="372" t="s">
        <v>1959</v>
      </c>
      <c r="D100" s="372" t="s">
        <v>48</v>
      </c>
      <c r="E100" s="372">
        <v>7950</v>
      </c>
      <c r="F100" s="380">
        <v>1</v>
      </c>
      <c r="G100" s="370"/>
      <c r="H100" s="369"/>
      <c r="I100" s="402" t="s">
        <v>2229</v>
      </c>
    </row>
    <row r="101" spans="1:11" s="402" customFormat="1" x14ac:dyDescent="0.25">
      <c r="A101" s="375" t="s">
        <v>2236</v>
      </c>
      <c r="B101" s="372" t="s">
        <v>125</v>
      </c>
      <c r="C101" s="372" t="s">
        <v>2237</v>
      </c>
      <c r="D101" s="372" t="s">
        <v>48</v>
      </c>
      <c r="E101" s="372">
        <v>5200</v>
      </c>
      <c r="F101" s="380">
        <v>1</v>
      </c>
      <c r="G101" s="370"/>
      <c r="H101" s="369"/>
      <c r="I101" s="402" t="s">
        <v>2229</v>
      </c>
    </row>
    <row r="102" spans="1:11" s="402" customFormat="1" x14ac:dyDescent="0.25">
      <c r="A102" s="383" t="s">
        <v>2253</v>
      </c>
      <c r="B102" s="382" t="s">
        <v>99</v>
      </c>
      <c r="C102" s="382" t="s">
        <v>1860</v>
      </c>
      <c r="D102" s="372" t="s">
        <v>1377</v>
      </c>
      <c r="E102" s="382">
        <v>17900</v>
      </c>
      <c r="F102" s="380">
        <v>1</v>
      </c>
      <c r="G102" s="370"/>
      <c r="H102" s="369"/>
      <c r="I102" s="402" t="s">
        <v>2229</v>
      </c>
    </row>
    <row r="103" spans="1:11" s="402" customFormat="1" x14ac:dyDescent="0.25">
      <c r="A103" s="375" t="s">
        <v>1883</v>
      </c>
      <c r="B103" s="372" t="s">
        <v>1348</v>
      </c>
      <c r="C103" s="372" t="s">
        <v>1384</v>
      </c>
      <c r="D103" s="372" t="s">
        <v>105</v>
      </c>
      <c r="E103" s="372">
        <v>7900</v>
      </c>
      <c r="F103" s="380">
        <v>1</v>
      </c>
      <c r="G103" s="370">
        <v>3000</v>
      </c>
      <c r="H103" s="369">
        <v>3</v>
      </c>
    </row>
    <row r="104" spans="1:11" x14ac:dyDescent="0.25">
      <c r="A104" s="375" t="s">
        <v>1383</v>
      </c>
      <c r="B104" s="372" t="s">
        <v>35</v>
      </c>
      <c r="C104" s="372" t="s">
        <v>1925</v>
      </c>
      <c r="D104" s="372" t="s">
        <v>105</v>
      </c>
      <c r="E104" s="372">
        <v>7950</v>
      </c>
      <c r="F104" s="380">
        <v>1</v>
      </c>
      <c r="G104" s="370"/>
      <c r="H104" s="369"/>
    </row>
    <row r="105" spans="1:11" s="392" customFormat="1" x14ac:dyDescent="0.25">
      <c r="A105" s="378" t="s">
        <v>1996</v>
      </c>
      <c r="B105" s="377" t="s">
        <v>725</v>
      </c>
      <c r="C105" s="377" t="s">
        <v>1970</v>
      </c>
      <c r="D105" s="377" t="s">
        <v>105</v>
      </c>
      <c r="E105" s="377">
        <v>7900</v>
      </c>
      <c r="F105" s="376"/>
      <c r="G105" s="674"/>
      <c r="H105" s="404"/>
    </row>
    <row r="106" spans="1:11" x14ac:dyDescent="0.25">
      <c r="A106" s="375" t="s">
        <v>1918</v>
      </c>
      <c r="B106" s="372" t="s">
        <v>150</v>
      </c>
      <c r="C106" s="372" t="s">
        <v>1917</v>
      </c>
      <c r="D106" s="372" t="s">
        <v>105</v>
      </c>
      <c r="E106" s="372">
        <v>4350</v>
      </c>
      <c r="F106" s="380">
        <v>1</v>
      </c>
      <c r="G106" s="370">
        <v>1900</v>
      </c>
      <c r="H106" s="369">
        <v>2.5</v>
      </c>
    </row>
    <row r="107" spans="1:11" x14ac:dyDescent="0.25">
      <c r="A107" s="375" t="s">
        <v>2155</v>
      </c>
      <c r="B107" s="372" t="s">
        <v>1493</v>
      </c>
      <c r="C107" s="372" t="s">
        <v>1934</v>
      </c>
      <c r="D107" s="372" t="s">
        <v>105</v>
      </c>
      <c r="E107" s="372">
        <v>4900</v>
      </c>
      <c r="F107" s="380">
        <v>1</v>
      </c>
      <c r="G107" s="370"/>
      <c r="H107" s="369"/>
    </row>
    <row r="108" spans="1:11" x14ac:dyDescent="0.25">
      <c r="A108" s="375" t="s">
        <v>2154</v>
      </c>
      <c r="B108" s="372" t="s">
        <v>468</v>
      </c>
      <c r="C108" s="372" t="s">
        <v>1382</v>
      </c>
      <c r="D108" s="372" t="s">
        <v>105</v>
      </c>
      <c r="E108" s="372">
        <v>5100</v>
      </c>
      <c r="F108" s="380">
        <v>2</v>
      </c>
      <c r="G108" s="370" t="s">
        <v>2166</v>
      </c>
      <c r="H108" s="369"/>
    </row>
    <row r="109" spans="1:11" s="392" customFormat="1" x14ac:dyDescent="0.25">
      <c r="A109" s="375" t="s">
        <v>2204</v>
      </c>
      <c r="B109" s="372" t="s">
        <v>468</v>
      </c>
      <c r="C109" s="372" t="s">
        <v>2041</v>
      </c>
      <c r="D109" s="372" t="s">
        <v>105</v>
      </c>
      <c r="E109" s="372">
        <v>4400</v>
      </c>
      <c r="F109" s="380">
        <v>1</v>
      </c>
      <c r="G109" s="403"/>
      <c r="H109" s="404"/>
    </row>
    <row r="110" spans="1:11" s="402" customFormat="1" x14ac:dyDescent="0.25">
      <c r="A110" s="383" t="s">
        <v>2247</v>
      </c>
      <c r="B110" s="382" t="s">
        <v>1893</v>
      </c>
      <c r="C110" s="372" t="s">
        <v>1894</v>
      </c>
      <c r="D110" s="382" t="s">
        <v>105</v>
      </c>
      <c r="E110" s="382">
        <v>4800</v>
      </c>
      <c r="F110" s="380">
        <v>1</v>
      </c>
      <c r="G110" s="370"/>
      <c r="H110" s="369"/>
      <c r="I110" s="402" t="s">
        <v>2229</v>
      </c>
    </row>
    <row r="111" spans="1:11" x14ac:dyDescent="0.25">
      <c r="A111" s="375" t="s">
        <v>1480</v>
      </c>
      <c r="B111" s="372" t="s">
        <v>1381</v>
      </c>
      <c r="C111" s="372" t="s">
        <v>1380</v>
      </c>
      <c r="D111" s="372" t="s">
        <v>105</v>
      </c>
      <c r="E111" s="372">
        <v>5900</v>
      </c>
      <c r="F111" s="380">
        <v>1</v>
      </c>
      <c r="G111" s="370"/>
      <c r="H111" s="369"/>
      <c r="I111" s="402" t="s">
        <v>2229</v>
      </c>
    </row>
    <row r="112" spans="1:11" x14ac:dyDescent="0.25">
      <c r="A112" s="375" t="s">
        <v>1481</v>
      </c>
      <c r="B112" s="372" t="s">
        <v>1379</v>
      </c>
      <c r="C112" s="372" t="s">
        <v>1447</v>
      </c>
      <c r="D112" s="372" t="s">
        <v>1377</v>
      </c>
      <c r="E112" s="372">
        <v>23900</v>
      </c>
      <c r="F112" s="380">
        <v>1</v>
      </c>
      <c r="G112" s="370"/>
      <c r="H112" s="369"/>
    </row>
    <row r="113" spans="1:9" x14ac:dyDescent="0.25">
      <c r="A113" s="375" t="s">
        <v>1905</v>
      </c>
      <c r="B113" s="372" t="s">
        <v>1867</v>
      </c>
      <c r="C113" s="372" t="s">
        <v>1378</v>
      </c>
      <c r="D113" s="372" t="s">
        <v>1377</v>
      </c>
      <c r="E113" s="372">
        <v>49900</v>
      </c>
      <c r="F113" s="380">
        <v>1</v>
      </c>
      <c r="G113" s="655">
        <v>-0.1</v>
      </c>
      <c r="H113" s="369"/>
      <c r="I113" s="402" t="s">
        <v>2229</v>
      </c>
    </row>
    <row r="114" spans="1:9" x14ac:dyDescent="0.25">
      <c r="A114" s="383" t="s">
        <v>1847</v>
      </c>
      <c r="B114" s="372" t="s">
        <v>625</v>
      </c>
      <c r="C114" s="372" t="s">
        <v>1479</v>
      </c>
      <c r="D114" s="372" t="s">
        <v>101</v>
      </c>
      <c r="E114" s="372">
        <v>7700</v>
      </c>
      <c r="F114" s="380">
        <v>1</v>
      </c>
      <c r="G114" s="370"/>
      <c r="H114" s="369"/>
    </row>
    <row r="115" spans="1:9" x14ac:dyDescent="0.25">
      <c r="A115" s="375" t="s">
        <v>1999</v>
      </c>
      <c r="B115" s="372" t="s">
        <v>118</v>
      </c>
      <c r="C115" s="372" t="s">
        <v>1376</v>
      </c>
      <c r="D115" s="372" t="s">
        <v>105</v>
      </c>
      <c r="E115" s="372">
        <v>7900</v>
      </c>
      <c r="F115" s="380">
        <v>1</v>
      </c>
      <c r="G115" s="370" t="s">
        <v>1975</v>
      </c>
      <c r="H115" s="369"/>
    </row>
    <row r="116" spans="1:9" x14ac:dyDescent="0.25">
      <c r="A116" s="375" t="s">
        <v>1491</v>
      </c>
      <c r="B116" s="372" t="s">
        <v>360</v>
      </c>
      <c r="C116" s="372" t="s">
        <v>1765</v>
      </c>
      <c r="D116" s="372" t="s">
        <v>105</v>
      </c>
      <c r="E116" s="372">
        <v>5300</v>
      </c>
      <c r="F116" s="380">
        <v>1</v>
      </c>
      <c r="G116" s="370"/>
      <c r="H116" s="369"/>
    </row>
    <row r="117" spans="1:9" x14ac:dyDescent="0.25">
      <c r="A117" s="375" t="s">
        <v>2223</v>
      </c>
      <c r="B117" s="372" t="s">
        <v>636</v>
      </c>
      <c r="C117" s="372" t="s">
        <v>2222</v>
      </c>
      <c r="D117" s="372" t="s">
        <v>105</v>
      </c>
      <c r="E117" s="372">
        <v>4500</v>
      </c>
      <c r="F117" s="380">
        <v>1</v>
      </c>
      <c r="G117" s="370">
        <v>2500</v>
      </c>
      <c r="H117" s="369">
        <v>2</v>
      </c>
    </row>
    <row r="118" spans="1:9" x14ac:dyDescent="0.25">
      <c r="A118" s="375" t="s">
        <v>1375</v>
      </c>
      <c r="B118" s="372" t="s">
        <v>386</v>
      </c>
      <c r="C118" s="372" t="s">
        <v>1477</v>
      </c>
      <c r="D118" s="372" t="s">
        <v>105</v>
      </c>
      <c r="E118" s="372">
        <v>5100</v>
      </c>
      <c r="F118" s="380">
        <v>2</v>
      </c>
      <c r="G118" s="370">
        <v>2800</v>
      </c>
      <c r="H118" s="369">
        <v>3</v>
      </c>
    </row>
    <row r="119" spans="1:9" x14ac:dyDescent="0.25">
      <c r="A119" s="375" t="s">
        <v>2197</v>
      </c>
      <c r="B119" s="372" t="s">
        <v>125</v>
      </c>
      <c r="C119" s="372" t="s">
        <v>2192</v>
      </c>
      <c r="D119" s="372" t="s">
        <v>105</v>
      </c>
      <c r="E119" s="372">
        <v>8500</v>
      </c>
      <c r="F119" s="380">
        <v>1</v>
      </c>
      <c r="G119" s="370"/>
      <c r="H119" s="369"/>
      <c r="I119" s="402" t="s">
        <v>2229</v>
      </c>
    </row>
    <row r="120" spans="1:9" x14ac:dyDescent="0.25">
      <c r="A120" s="375" t="s">
        <v>1915</v>
      </c>
      <c r="B120" s="372" t="s">
        <v>1874</v>
      </c>
      <c r="C120" s="372" t="s">
        <v>1910</v>
      </c>
      <c r="D120" s="372" t="s">
        <v>48</v>
      </c>
      <c r="E120" s="372">
        <v>4600</v>
      </c>
      <c r="F120" s="380">
        <v>1</v>
      </c>
      <c r="G120" s="370"/>
      <c r="H120" s="369"/>
      <c r="I120" s="402" t="s">
        <v>2229</v>
      </c>
    </row>
    <row r="121" spans="1:9" x14ac:dyDescent="0.25">
      <c r="A121" s="375" t="s">
        <v>2198</v>
      </c>
      <c r="B121" s="372" t="s">
        <v>1874</v>
      </c>
      <c r="C121" s="372" t="s">
        <v>1873</v>
      </c>
      <c r="D121" s="372" t="s">
        <v>105</v>
      </c>
      <c r="E121" s="372">
        <v>6900</v>
      </c>
      <c r="F121" s="380">
        <v>2</v>
      </c>
      <c r="G121" s="370"/>
      <c r="H121" s="369"/>
    </row>
    <row r="122" spans="1:9" s="402" customFormat="1" x14ac:dyDescent="0.25">
      <c r="A122" s="383" t="s">
        <v>2007</v>
      </c>
      <c r="B122" s="382" t="s">
        <v>2005</v>
      </c>
      <c r="C122" s="372" t="s">
        <v>2006</v>
      </c>
      <c r="D122" s="372" t="s">
        <v>105</v>
      </c>
      <c r="E122" s="382">
        <v>4900</v>
      </c>
      <c r="F122" s="380">
        <v>2</v>
      </c>
      <c r="G122" s="370"/>
      <c r="H122" s="369"/>
      <c r="I122" s="402" t="s">
        <v>2229</v>
      </c>
    </row>
    <row r="123" spans="1:9" s="402" customFormat="1" x14ac:dyDescent="0.25">
      <c r="A123" s="383" t="s">
        <v>2261</v>
      </c>
      <c r="B123" s="382" t="s">
        <v>1882</v>
      </c>
      <c r="C123" s="372" t="s">
        <v>2008</v>
      </c>
      <c r="D123" s="372" t="s">
        <v>105</v>
      </c>
      <c r="E123" s="382">
        <v>6900</v>
      </c>
      <c r="F123" s="380">
        <v>1</v>
      </c>
      <c r="G123" s="674"/>
      <c r="H123" s="369"/>
    </row>
    <row r="124" spans="1:9" s="402" customFormat="1" x14ac:dyDescent="0.25">
      <c r="A124" s="378" t="s">
        <v>2025</v>
      </c>
      <c r="B124" s="377" t="s">
        <v>552</v>
      </c>
      <c r="C124" s="377" t="s">
        <v>1374</v>
      </c>
      <c r="D124" s="377" t="s">
        <v>105</v>
      </c>
      <c r="E124" s="377">
        <v>7490</v>
      </c>
      <c r="F124" s="376"/>
      <c r="G124" s="370">
        <v>3000</v>
      </c>
      <c r="H124" s="369"/>
    </row>
    <row r="125" spans="1:9" x14ac:dyDescent="0.25">
      <c r="A125" s="375" t="s">
        <v>2013</v>
      </c>
      <c r="B125" s="372" t="s">
        <v>468</v>
      </c>
      <c r="C125" s="372" t="s">
        <v>1964</v>
      </c>
      <c r="D125" s="372" t="s">
        <v>105</v>
      </c>
      <c r="E125" s="372">
        <v>8300</v>
      </c>
      <c r="F125" s="380">
        <v>1</v>
      </c>
      <c r="G125" s="370"/>
      <c r="H125" s="369"/>
      <c r="I125" s="402" t="s">
        <v>2229</v>
      </c>
    </row>
    <row r="126" spans="1:9" x14ac:dyDescent="0.25">
      <c r="A126" s="375" t="s">
        <v>1811</v>
      </c>
      <c r="B126" s="372" t="s">
        <v>468</v>
      </c>
      <c r="C126" s="372" t="s">
        <v>1819</v>
      </c>
      <c r="D126" s="372" t="s">
        <v>105</v>
      </c>
      <c r="E126" s="372">
        <v>7150</v>
      </c>
      <c r="F126" s="380">
        <v>1</v>
      </c>
      <c r="G126" s="370"/>
      <c r="H126" s="369"/>
    </row>
    <row r="127" spans="1:9" s="402" customFormat="1" x14ac:dyDescent="0.25">
      <c r="A127" s="375" t="s">
        <v>1811</v>
      </c>
      <c r="B127" s="372" t="s">
        <v>468</v>
      </c>
      <c r="C127" s="372" t="s">
        <v>1810</v>
      </c>
      <c r="D127" s="372" t="s">
        <v>105</v>
      </c>
      <c r="E127" s="372">
        <v>7850</v>
      </c>
      <c r="F127" s="380">
        <v>1</v>
      </c>
      <c r="G127" s="370"/>
      <c r="H127" s="369"/>
    </row>
    <row r="128" spans="1:9" x14ac:dyDescent="0.25">
      <c r="A128" s="375" t="s">
        <v>1373</v>
      </c>
      <c r="B128" s="372" t="s">
        <v>1372</v>
      </c>
      <c r="C128" s="372" t="s">
        <v>1371</v>
      </c>
      <c r="D128" s="372" t="s">
        <v>105</v>
      </c>
      <c r="E128" s="372">
        <v>7500</v>
      </c>
      <c r="F128" s="380">
        <v>1</v>
      </c>
      <c r="G128" s="370">
        <v>3000</v>
      </c>
      <c r="H128" s="369">
        <v>3</v>
      </c>
    </row>
    <row r="129" spans="1:11" x14ac:dyDescent="0.25">
      <c r="A129" s="406" t="s">
        <v>1775</v>
      </c>
      <c r="B129" s="407" t="s">
        <v>578</v>
      </c>
      <c r="C129" s="407" t="s">
        <v>1370</v>
      </c>
      <c r="D129" s="407" t="s">
        <v>105</v>
      </c>
      <c r="E129" s="407">
        <v>5600</v>
      </c>
      <c r="F129" s="380">
        <v>2</v>
      </c>
      <c r="G129" s="370">
        <v>3000</v>
      </c>
      <c r="H129" s="369">
        <v>3</v>
      </c>
    </row>
    <row r="130" spans="1:11" s="392" customFormat="1" x14ac:dyDescent="0.25">
      <c r="A130" s="375" t="s">
        <v>1474</v>
      </c>
      <c r="B130" s="372" t="s">
        <v>725</v>
      </c>
      <c r="C130" s="372" t="s">
        <v>1453</v>
      </c>
      <c r="D130" s="372" t="s">
        <v>101</v>
      </c>
      <c r="E130" s="372">
        <v>7790</v>
      </c>
      <c r="F130" s="380">
        <v>1</v>
      </c>
      <c r="G130" s="370"/>
      <c r="H130" s="369"/>
      <c r="I130"/>
      <c r="J130"/>
      <c r="K130"/>
    </row>
    <row r="131" spans="1:11" x14ac:dyDescent="0.25">
      <c r="A131" s="383" t="s">
        <v>1781</v>
      </c>
      <c r="B131" s="382" t="s">
        <v>1455</v>
      </c>
      <c r="C131" s="382" t="s">
        <v>1944</v>
      </c>
      <c r="D131" s="382" t="s">
        <v>105</v>
      </c>
      <c r="E131" s="382">
        <v>10900</v>
      </c>
      <c r="F131" s="380">
        <v>1</v>
      </c>
      <c r="G131" s="370">
        <v>3000</v>
      </c>
      <c r="H131" s="369"/>
      <c r="I131" s="402" t="s">
        <v>2229</v>
      </c>
    </row>
    <row r="132" spans="1:11" s="402" customFormat="1" x14ac:dyDescent="0.25">
      <c r="A132" s="375" t="s">
        <v>1840</v>
      </c>
      <c r="B132" s="372" t="s">
        <v>1440</v>
      </c>
      <c r="C132" s="372" t="s">
        <v>1790</v>
      </c>
      <c r="D132" s="372" t="s">
        <v>105</v>
      </c>
      <c r="E132" s="372">
        <v>5700</v>
      </c>
      <c r="F132" s="380">
        <v>1</v>
      </c>
      <c r="G132" s="370">
        <v>2500</v>
      </c>
      <c r="H132" s="404"/>
      <c r="I132" s="392"/>
      <c r="J132" s="392"/>
      <c r="K132" s="392"/>
    </row>
    <row r="133" spans="1:11" x14ac:dyDescent="0.25">
      <c r="A133" s="375" t="s">
        <v>1369</v>
      </c>
      <c r="B133" s="372" t="s">
        <v>1368</v>
      </c>
      <c r="C133" s="372" t="s">
        <v>1473</v>
      </c>
      <c r="D133" s="372" t="s">
        <v>105</v>
      </c>
      <c r="E133" s="372">
        <v>5300</v>
      </c>
      <c r="F133" s="380">
        <v>1</v>
      </c>
      <c r="G133" s="405">
        <v>3000</v>
      </c>
      <c r="H133" s="369" t="s">
        <v>1451</v>
      </c>
      <c r="I133" s="392"/>
      <c r="J133" s="392"/>
      <c r="K133" s="392"/>
    </row>
    <row r="134" spans="1:11" x14ac:dyDescent="0.25">
      <c r="A134" s="375" t="s">
        <v>2181</v>
      </c>
      <c r="B134" s="372" t="s">
        <v>468</v>
      </c>
      <c r="C134" s="372" t="s">
        <v>1869</v>
      </c>
      <c r="D134" s="372" t="s">
        <v>105</v>
      </c>
      <c r="E134" s="372">
        <v>5700</v>
      </c>
      <c r="F134" s="380">
        <v>1</v>
      </c>
      <c r="G134" s="405"/>
      <c r="H134" s="369"/>
      <c r="I134" s="402"/>
      <c r="J134" s="402"/>
      <c r="K134" s="402"/>
    </row>
    <row r="135" spans="1:11" x14ac:dyDescent="0.25">
      <c r="A135" s="375" t="s">
        <v>2182</v>
      </c>
      <c r="B135" s="372" t="s">
        <v>2180</v>
      </c>
      <c r="C135" s="372" t="s">
        <v>1969</v>
      </c>
      <c r="D135" s="372" t="s">
        <v>105</v>
      </c>
      <c r="E135" s="372">
        <v>4600</v>
      </c>
      <c r="F135" s="380">
        <v>1</v>
      </c>
      <c r="G135" s="370"/>
      <c r="H135" s="369"/>
      <c r="I135" s="402" t="s">
        <v>2229</v>
      </c>
      <c r="J135" s="402"/>
      <c r="K135" s="402"/>
    </row>
    <row r="136" spans="1:11" s="402" customFormat="1" x14ac:dyDescent="0.25">
      <c r="A136" s="375" t="s">
        <v>2011</v>
      </c>
      <c r="B136" s="372" t="s">
        <v>386</v>
      </c>
      <c r="C136" s="372" t="s">
        <v>2004</v>
      </c>
      <c r="D136" s="372" t="s">
        <v>105</v>
      </c>
      <c r="E136" s="372">
        <v>4200</v>
      </c>
      <c r="F136" s="380">
        <v>1</v>
      </c>
      <c r="G136" s="370"/>
      <c r="H136" s="369"/>
      <c r="I136" s="402" t="s">
        <v>2229</v>
      </c>
    </row>
    <row r="137" spans="1:11" x14ac:dyDescent="0.25">
      <c r="A137" s="375" t="s">
        <v>1478</v>
      </c>
      <c r="B137" s="372" t="s">
        <v>150</v>
      </c>
      <c r="C137" s="372" t="s">
        <v>1753</v>
      </c>
      <c r="D137" s="372" t="s">
        <v>105</v>
      </c>
      <c r="E137" s="372">
        <v>5300</v>
      </c>
      <c r="F137" s="380">
        <v>1</v>
      </c>
      <c r="G137" s="370">
        <v>3000</v>
      </c>
      <c r="H137" s="369"/>
      <c r="I137" s="402"/>
    </row>
    <row r="138" spans="1:11" s="402" customFormat="1" x14ac:dyDescent="0.25">
      <c r="A138" s="375" t="s">
        <v>2106</v>
      </c>
      <c r="B138" s="372" t="s">
        <v>2118</v>
      </c>
      <c r="C138" s="372" t="s">
        <v>2119</v>
      </c>
      <c r="D138" s="372" t="s">
        <v>105</v>
      </c>
      <c r="E138" s="372">
        <v>4900</v>
      </c>
      <c r="F138" s="380">
        <v>1</v>
      </c>
      <c r="G138" s="370">
        <v>3000</v>
      </c>
      <c r="H138" s="369"/>
    </row>
    <row r="139" spans="1:11" s="402" customFormat="1" x14ac:dyDescent="0.25">
      <c r="A139" s="375" t="s">
        <v>2145</v>
      </c>
      <c r="B139" s="372" t="s">
        <v>2118</v>
      </c>
      <c r="C139" s="372" t="s">
        <v>2139</v>
      </c>
      <c r="D139" s="372" t="s">
        <v>105</v>
      </c>
      <c r="E139" s="372">
        <v>2900</v>
      </c>
      <c r="F139" s="380">
        <v>1</v>
      </c>
      <c r="G139" s="370"/>
      <c r="H139" s="369"/>
      <c r="I139" s="402" t="s">
        <v>2229</v>
      </c>
    </row>
    <row r="140" spans="1:11" x14ac:dyDescent="0.25">
      <c r="A140" s="375" t="s">
        <v>1906</v>
      </c>
      <c r="B140" s="372" t="s">
        <v>725</v>
      </c>
      <c r="C140" s="372" t="s">
        <v>1367</v>
      </c>
      <c r="D140" s="372" t="s">
        <v>105</v>
      </c>
      <c r="E140" s="372">
        <v>5100</v>
      </c>
      <c r="F140" s="380">
        <v>1</v>
      </c>
      <c r="G140" s="370"/>
      <c r="H140" s="369"/>
    </row>
    <row r="141" spans="1:11" x14ac:dyDescent="0.25">
      <c r="A141" s="375" t="s">
        <v>1868</v>
      </c>
      <c r="B141" s="372" t="s">
        <v>725</v>
      </c>
      <c r="C141" s="372" t="s">
        <v>1460</v>
      </c>
      <c r="D141" s="372" t="s">
        <v>105</v>
      </c>
      <c r="E141" s="372">
        <v>5550</v>
      </c>
      <c r="F141" s="640" t="s">
        <v>1792</v>
      </c>
      <c r="G141" s="370"/>
      <c r="H141" s="369"/>
    </row>
    <row r="142" spans="1:11" x14ac:dyDescent="0.25">
      <c r="A142" s="383" t="s">
        <v>1887</v>
      </c>
      <c r="B142" s="372" t="s">
        <v>738</v>
      </c>
      <c r="C142" s="372" t="s">
        <v>1886</v>
      </c>
      <c r="D142" s="372" t="s">
        <v>105</v>
      </c>
      <c r="E142" s="372">
        <v>5600</v>
      </c>
      <c r="F142" s="380">
        <v>1</v>
      </c>
      <c r="G142" s="370"/>
      <c r="H142" s="369"/>
    </row>
    <row r="143" spans="1:11" s="402" customFormat="1" x14ac:dyDescent="0.25">
      <c r="A143" s="383" t="s">
        <v>1366</v>
      </c>
      <c r="B143" s="382" t="s">
        <v>125</v>
      </c>
      <c r="C143" s="372" t="s">
        <v>1627</v>
      </c>
      <c r="D143" s="382" t="s">
        <v>105</v>
      </c>
      <c r="E143" s="382">
        <v>5950</v>
      </c>
      <c r="F143" s="380">
        <v>1</v>
      </c>
      <c r="G143" s="370"/>
      <c r="H143" s="369"/>
    </row>
    <row r="144" spans="1:11" x14ac:dyDescent="0.25">
      <c r="A144" s="375" t="s">
        <v>2030</v>
      </c>
      <c r="B144" s="372" t="s">
        <v>1875</v>
      </c>
      <c r="C144" s="372" t="s">
        <v>2029</v>
      </c>
      <c r="D144" s="372" t="s">
        <v>105</v>
      </c>
      <c r="E144" s="372">
        <v>6500</v>
      </c>
      <c r="F144" s="380">
        <v>1</v>
      </c>
      <c r="G144" s="370">
        <v>2800</v>
      </c>
      <c r="H144" s="369">
        <v>4</v>
      </c>
      <c r="I144" s="402" t="s">
        <v>2229</v>
      </c>
    </row>
    <row r="145" spans="1:9" s="402" customFormat="1" x14ac:dyDescent="0.25">
      <c r="A145" s="375" t="s">
        <v>2146</v>
      </c>
      <c r="B145" s="372" t="s">
        <v>738</v>
      </c>
      <c r="C145" s="372" t="s">
        <v>2105</v>
      </c>
      <c r="D145" s="382" t="s">
        <v>105</v>
      </c>
      <c r="E145" s="372">
        <v>4900</v>
      </c>
      <c r="F145" s="380">
        <v>3</v>
      </c>
      <c r="G145" s="370"/>
      <c r="H145" s="369"/>
      <c r="I145" s="402" t="s">
        <v>2229</v>
      </c>
    </row>
    <row r="146" spans="1:9" x14ac:dyDescent="0.25">
      <c r="A146" s="383" t="s">
        <v>1872</v>
      </c>
      <c r="B146" s="372" t="s">
        <v>738</v>
      </c>
      <c r="C146" s="382" t="s">
        <v>1365</v>
      </c>
      <c r="D146" s="382" t="s">
        <v>105</v>
      </c>
      <c r="E146" s="382">
        <v>8900</v>
      </c>
      <c r="F146" s="380">
        <v>1</v>
      </c>
      <c r="G146" s="370">
        <v>2800</v>
      </c>
      <c r="H146" s="369">
        <v>4</v>
      </c>
    </row>
    <row r="147" spans="1:9" x14ac:dyDescent="0.25">
      <c r="A147" s="375" t="s">
        <v>1828</v>
      </c>
      <c r="B147" s="372" t="s">
        <v>738</v>
      </c>
      <c r="C147" s="382" t="s">
        <v>1776</v>
      </c>
      <c r="D147" s="382" t="s">
        <v>105</v>
      </c>
      <c r="E147" s="382">
        <v>7650</v>
      </c>
      <c r="F147" s="380">
        <v>1</v>
      </c>
      <c r="G147" s="370"/>
      <c r="H147" s="369"/>
    </row>
    <row r="148" spans="1:9" x14ac:dyDescent="0.25">
      <c r="A148" s="375" t="s">
        <v>2001</v>
      </c>
      <c r="B148" s="372" t="s">
        <v>725</v>
      </c>
      <c r="C148" s="372" t="s">
        <v>1496</v>
      </c>
      <c r="D148" s="382" t="s">
        <v>105</v>
      </c>
      <c r="E148" s="372">
        <v>6960</v>
      </c>
      <c r="F148" s="380">
        <v>1</v>
      </c>
      <c r="G148" s="370"/>
      <c r="H148" s="369"/>
    </row>
    <row r="149" spans="1:9" s="402" customFormat="1" x14ac:dyDescent="0.25">
      <c r="A149" s="375" t="s">
        <v>2147</v>
      </c>
      <c r="B149" s="372" t="s">
        <v>725</v>
      </c>
      <c r="C149" s="372" t="s">
        <v>2021</v>
      </c>
      <c r="D149" s="382" t="s">
        <v>105</v>
      </c>
      <c r="E149" s="372">
        <v>4500</v>
      </c>
      <c r="F149" s="380">
        <v>1</v>
      </c>
      <c r="G149" s="370"/>
      <c r="H149" s="369"/>
      <c r="I149" s="402" t="s">
        <v>2229</v>
      </c>
    </row>
    <row r="150" spans="1:9" s="402" customFormat="1" x14ac:dyDescent="0.25">
      <c r="A150" s="375" t="s">
        <v>2189</v>
      </c>
      <c r="B150" s="372" t="s">
        <v>2187</v>
      </c>
      <c r="C150" s="372" t="s">
        <v>2188</v>
      </c>
      <c r="D150" s="382" t="s">
        <v>105</v>
      </c>
      <c r="E150" s="372">
        <v>4900</v>
      </c>
      <c r="F150" s="380">
        <v>1</v>
      </c>
      <c r="G150" s="370"/>
      <c r="H150" s="369"/>
      <c r="I150" s="402" t="s">
        <v>2229</v>
      </c>
    </row>
    <row r="151" spans="1:9" s="402" customFormat="1" x14ac:dyDescent="0.25">
      <c r="A151" s="375" t="s">
        <v>2037</v>
      </c>
      <c r="B151" s="372" t="s">
        <v>1434</v>
      </c>
      <c r="C151" s="372" t="s">
        <v>2036</v>
      </c>
      <c r="D151" s="382" t="s">
        <v>105</v>
      </c>
      <c r="E151" s="372">
        <v>4950</v>
      </c>
      <c r="F151" s="380">
        <v>1</v>
      </c>
      <c r="G151" s="370"/>
      <c r="H151" s="369"/>
      <c r="I151" s="402" t="s">
        <v>2229</v>
      </c>
    </row>
    <row r="152" spans="1:9" x14ac:dyDescent="0.25">
      <c r="A152" s="375" t="s">
        <v>2149</v>
      </c>
      <c r="B152" s="372" t="s">
        <v>118</v>
      </c>
      <c r="C152" s="372" t="s">
        <v>1846</v>
      </c>
      <c r="D152" s="372" t="s">
        <v>48</v>
      </c>
      <c r="E152" s="372">
        <v>6500</v>
      </c>
      <c r="F152" s="380">
        <v>1</v>
      </c>
      <c r="G152" s="370"/>
      <c r="H152" s="369"/>
    </row>
    <row r="153" spans="1:9" x14ac:dyDescent="0.25">
      <c r="A153" s="375" t="s">
        <v>2150</v>
      </c>
      <c r="B153" s="372" t="s">
        <v>118</v>
      </c>
      <c r="C153" s="372" t="s">
        <v>1841</v>
      </c>
      <c r="D153" s="372" t="s">
        <v>48</v>
      </c>
      <c r="E153" s="372">
        <v>6790</v>
      </c>
      <c r="F153" s="380">
        <v>1</v>
      </c>
      <c r="G153" s="370"/>
      <c r="H153" s="369"/>
    </row>
    <row r="154" spans="1:9" x14ac:dyDescent="0.25">
      <c r="A154" s="375" t="s">
        <v>1842</v>
      </c>
      <c r="B154" s="372" t="s">
        <v>476</v>
      </c>
      <c r="C154" s="372" t="s">
        <v>1843</v>
      </c>
      <c r="D154" s="372" t="s">
        <v>48</v>
      </c>
      <c r="E154" s="372">
        <v>5770</v>
      </c>
      <c r="F154" s="380">
        <v>1</v>
      </c>
      <c r="G154" s="370"/>
      <c r="H154" s="369"/>
    </row>
    <row r="155" spans="1:9" s="402" customFormat="1" x14ac:dyDescent="0.25">
      <c r="A155" s="375" t="s">
        <v>2160</v>
      </c>
      <c r="B155" s="372" t="s">
        <v>635</v>
      </c>
      <c r="C155" s="372" t="s">
        <v>2159</v>
      </c>
      <c r="D155" s="372" t="s">
        <v>48</v>
      </c>
      <c r="E155" s="372">
        <v>5500</v>
      </c>
      <c r="F155" s="380">
        <v>1</v>
      </c>
      <c r="G155" s="370"/>
      <c r="H155" s="369"/>
    </row>
    <row r="156" spans="1:9" x14ac:dyDescent="0.25">
      <c r="A156" s="375" t="s">
        <v>1439</v>
      </c>
      <c r="B156" s="372" t="s">
        <v>1364</v>
      </c>
      <c r="C156" s="372" t="s">
        <v>1363</v>
      </c>
      <c r="D156" s="372" t="s">
        <v>48</v>
      </c>
      <c r="E156" s="372">
        <v>5300</v>
      </c>
      <c r="F156" s="380">
        <v>1</v>
      </c>
      <c r="G156" s="370"/>
      <c r="H156" s="369"/>
    </row>
    <row r="157" spans="1:9" s="402" customFormat="1" x14ac:dyDescent="0.25">
      <c r="A157" s="375" t="s">
        <v>2161</v>
      </c>
      <c r="B157" s="372" t="s">
        <v>99</v>
      </c>
      <c r="C157" s="372" t="s">
        <v>1362</v>
      </c>
      <c r="D157" s="372" t="s">
        <v>48</v>
      </c>
      <c r="E157" s="372">
        <v>5800</v>
      </c>
      <c r="F157" s="380">
        <v>1</v>
      </c>
      <c r="G157" s="370">
        <v>4000</v>
      </c>
      <c r="H157" s="369"/>
    </row>
    <row r="158" spans="1:9" x14ac:dyDescent="0.25">
      <c r="A158" s="383" t="s">
        <v>1482</v>
      </c>
      <c r="B158" s="372" t="s">
        <v>386</v>
      </c>
      <c r="C158" s="382" t="s">
        <v>1483</v>
      </c>
      <c r="D158" s="382" t="s">
        <v>48</v>
      </c>
      <c r="E158" s="372">
        <v>5100</v>
      </c>
      <c r="F158" s="380">
        <v>1</v>
      </c>
      <c r="G158" s="370">
        <v>2800</v>
      </c>
      <c r="H158" s="369"/>
    </row>
    <row r="159" spans="1:9" x14ac:dyDescent="0.25">
      <c r="A159" s="383" t="s">
        <v>1937</v>
      </c>
      <c r="B159" s="382" t="s">
        <v>468</v>
      </c>
      <c r="C159" s="382" t="s">
        <v>1495</v>
      </c>
      <c r="D159" s="382" t="s">
        <v>48</v>
      </c>
      <c r="E159" s="382">
        <v>5700</v>
      </c>
      <c r="F159" s="380">
        <v>1</v>
      </c>
      <c r="G159" s="370"/>
      <c r="H159" s="369"/>
      <c r="I159" s="402" t="s">
        <v>2229</v>
      </c>
    </row>
    <row r="160" spans="1:9" x14ac:dyDescent="0.25">
      <c r="A160" s="383" t="s">
        <v>1937</v>
      </c>
      <c r="B160" s="382" t="s">
        <v>468</v>
      </c>
      <c r="C160" s="382" t="s">
        <v>2207</v>
      </c>
      <c r="D160" s="382" t="s">
        <v>48</v>
      </c>
      <c r="E160" s="382">
        <v>6200</v>
      </c>
      <c r="F160" s="380">
        <v>1</v>
      </c>
      <c r="G160" s="370"/>
      <c r="H160" s="369"/>
      <c r="I160" s="402" t="s">
        <v>2229</v>
      </c>
    </row>
    <row r="161" spans="1:11" x14ac:dyDescent="0.25">
      <c r="A161" s="383" t="s">
        <v>1779</v>
      </c>
      <c r="B161" s="382" t="s">
        <v>108</v>
      </c>
      <c r="C161" s="382" t="s">
        <v>1361</v>
      </c>
      <c r="D161" s="382" t="s">
        <v>48</v>
      </c>
      <c r="E161" s="382">
        <v>5550</v>
      </c>
      <c r="F161" s="380">
        <v>1</v>
      </c>
      <c r="G161" s="403"/>
      <c r="H161" s="404"/>
    </row>
    <row r="162" spans="1:11" x14ac:dyDescent="0.25">
      <c r="A162" s="375" t="s">
        <v>1780</v>
      </c>
      <c r="B162" s="372" t="s">
        <v>150</v>
      </c>
      <c r="C162" s="372" t="s">
        <v>1360</v>
      </c>
      <c r="D162" s="372" t="s">
        <v>48</v>
      </c>
      <c r="E162" s="372">
        <v>5550</v>
      </c>
      <c r="F162" s="380">
        <v>1</v>
      </c>
      <c r="G162" s="370">
        <v>2700</v>
      </c>
      <c r="H162" s="404"/>
    </row>
    <row r="163" spans="1:11" x14ac:dyDescent="0.25">
      <c r="A163" s="375" t="s">
        <v>1907</v>
      </c>
      <c r="B163" s="372" t="s">
        <v>468</v>
      </c>
      <c r="C163" s="372" t="s">
        <v>1787</v>
      </c>
      <c r="D163" s="372" t="s">
        <v>48</v>
      </c>
      <c r="E163" s="372">
        <v>5980</v>
      </c>
      <c r="F163" s="380">
        <v>1</v>
      </c>
      <c r="G163" s="403"/>
      <c r="H163" s="404"/>
    </row>
    <row r="164" spans="1:11" x14ac:dyDescent="0.25">
      <c r="A164" s="375" t="s">
        <v>2129</v>
      </c>
      <c r="B164" s="372" t="s">
        <v>118</v>
      </c>
      <c r="C164" s="372" t="s">
        <v>1924</v>
      </c>
      <c r="D164" s="372" t="s">
        <v>101</v>
      </c>
      <c r="E164" s="372">
        <v>7800</v>
      </c>
      <c r="F164" s="380">
        <v>1</v>
      </c>
      <c r="G164" s="370"/>
      <c r="H164" s="369"/>
    </row>
    <row r="165" spans="1:11" x14ac:dyDescent="0.25">
      <c r="A165" s="375" t="s">
        <v>2151</v>
      </c>
      <c r="B165" s="372" t="s">
        <v>466</v>
      </c>
      <c r="C165" s="372" t="s">
        <v>2176</v>
      </c>
      <c r="D165" s="372" t="s">
        <v>105</v>
      </c>
      <c r="E165" s="372">
        <v>5300</v>
      </c>
      <c r="F165" s="380">
        <v>2</v>
      </c>
      <c r="G165" s="370"/>
      <c r="H165" s="369"/>
    </row>
    <row r="166" spans="1:11" x14ac:dyDescent="0.25">
      <c r="A166" s="375" t="s">
        <v>1903</v>
      </c>
      <c r="B166" s="372" t="s">
        <v>1892</v>
      </c>
      <c r="C166" s="372" t="s">
        <v>1797</v>
      </c>
      <c r="D166" s="372" t="s">
        <v>105</v>
      </c>
      <c r="E166" s="372">
        <v>4100</v>
      </c>
      <c r="F166" s="380">
        <v>2</v>
      </c>
      <c r="G166" s="370"/>
      <c r="H166" s="369"/>
    </row>
    <row r="167" spans="1:11" s="402" customFormat="1" x14ac:dyDescent="0.25">
      <c r="A167" s="375" t="s">
        <v>1903</v>
      </c>
      <c r="B167" s="372" t="s">
        <v>2000</v>
      </c>
      <c r="C167" s="372" t="s">
        <v>1898</v>
      </c>
      <c r="D167" s="372" t="s">
        <v>48</v>
      </c>
      <c r="E167" s="372">
        <v>3900</v>
      </c>
      <c r="F167" s="380">
        <v>1</v>
      </c>
      <c r="G167" s="370"/>
      <c r="H167" s="369"/>
    </row>
    <row r="168" spans="1:11" x14ac:dyDescent="0.25">
      <c r="A168" s="375" t="s">
        <v>2213</v>
      </c>
      <c r="B168" s="372" t="s">
        <v>1788</v>
      </c>
      <c r="C168" s="372" t="s">
        <v>1460</v>
      </c>
      <c r="D168" s="372" t="s">
        <v>48</v>
      </c>
      <c r="E168" s="372">
        <v>5700</v>
      </c>
      <c r="F168" s="380">
        <v>1</v>
      </c>
      <c r="G168" s="370"/>
      <c r="H168" s="656"/>
      <c r="I168" s="402"/>
    </row>
    <row r="169" spans="1:11" s="392" customFormat="1" x14ac:dyDescent="0.25">
      <c r="A169" s="375" t="s">
        <v>1897</v>
      </c>
      <c r="B169" s="372" t="s">
        <v>35</v>
      </c>
      <c r="C169" s="372" t="s">
        <v>1896</v>
      </c>
      <c r="D169" s="372" t="s">
        <v>48</v>
      </c>
      <c r="E169" s="372">
        <v>4500</v>
      </c>
      <c r="F169" s="380">
        <v>1</v>
      </c>
      <c r="G169" s="370"/>
      <c r="H169" s="369"/>
      <c r="I169" s="402" t="s">
        <v>2229</v>
      </c>
      <c r="J169"/>
      <c r="K169"/>
    </row>
    <row r="170" spans="1:11" s="658" customFormat="1" x14ac:dyDescent="0.25">
      <c r="A170" s="406" t="s">
        <v>2211</v>
      </c>
      <c r="B170" s="407" t="s">
        <v>1857</v>
      </c>
      <c r="C170" s="407" t="s">
        <v>1859</v>
      </c>
      <c r="D170" s="407" t="s">
        <v>48</v>
      </c>
      <c r="E170" s="407">
        <v>5800</v>
      </c>
      <c r="F170" s="380">
        <v>1</v>
      </c>
      <c r="G170" s="451"/>
      <c r="H170" s="449"/>
    </row>
    <row r="171" spans="1:11" s="658" customFormat="1" x14ac:dyDescent="0.25">
      <c r="A171" s="406" t="s">
        <v>1858</v>
      </c>
      <c r="B171" s="407" t="s">
        <v>1857</v>
      </c>
      <c r="C171" s="407" t="s">
        <v>1919</v>
      </c>
      <c r="D171" s="407" t="s">
        <v>48</v>
      </c>
      <c r="E171" s="407">
        <v>5400</v>
      </c>
      <c r="F171" s="380">
        <v>1</v>
      </c>
      <c r="G171" s="451"/>
      <c r="H171" s="449"/>
    </row>
    <row r="172" spans="1:11" s="658" customFormat="1" x14ac:dyDescent="0.25">
      <c r="A172" s="406" t="s">
        <v>1858</v>
      </c>
      <c r="B172" s="407" t="s">
        <v>1857</v>
      </c>
      <c r="C172" s="372" t="s">
        <v>2040</v>
      </c>
      <c r="D172" s="407" t="s">
        <v>48</v>
      </c>
      <c r="E172" s="407">
        <v>3900</v>
      </c>
      <c r="F172" s="380">
        <v>1</v>
      </c>
      <c r="G172" s="451"/>
      <c r="H172" s="449"/>
    </row>
    <row r="173" spans="1:11" s="402" customFormat="1" x14ac:dyDescent="0.25">
      <c r="A173" s="375" t="s">
        <v>2057</v>
      </c>
      <c r="B173" s="372" t="s">
        <v>725</v>
      </c>
      <c r="C173" s="372" t="s">
        <v>1456</v>
      </c>
      <c r="D173" s="372" t="s">
        <v>48</v>
      </c>
      <c r="E173" s="372">
        <v>4900</v>
      </c>
      <c r="F173" s="380">
        <v>1</v>
      </c>
      <c r="G173" s="370"/>
      <c r="H173" s="369"/>
      <c r="I173"/>
      <c r="J173"/>
      <c r="K173"/>
    </row>
    <row r="174" spans="1:11" s="402" customFormat="1" x14ac:dyDescent="0.25">
      <c r="A174" s="375" t="s">
        <v>2061</v>
      </c>
      <c r="B174" s="372" t="s">
        <v>725</v>
      </c>
      <c r="C174" s="372" t="s">
        <v>1899</v>
      </c>
      <c r="D174" s="372" t="s">
        <v>48</v>
      </c>
      <c r="E174" s="372">
        <v>3900</v>
      </c>
      <c r="F174" s="380">
        <v>1</v>
      </c>
      <c r="G174" s="370"/>
      <c r="H174" s="369"/>
      <c r="I174"/>
      <c r="J174"/>
      <c r="K174"/>
    </row>
    <row r="175" spans="1:11" s="402" customFormat="1" x14ac:dyDescent="0.25">
      <c r="A175" s="375" t="s">
        <v>1359</v>
      </c>
      <c r="B175" s="372" t="s">
        <v>1358</v>
      </c>
      <c r="C175" s="372" t="s">
        <v>1357</v>
      </c>
      <c r="D175" s="372" t="s">
        <v>48</v>
      </c>
      <c r="E175" s="372">
        <v>5850</v>
      </c>
      <c r="F175" s="380">
        <v>1</v>
      </c>
      <c r="G175" s="370">
        <v>2500</v>
      </c>
      <c r="H175" s="369">
        <v>2.5</v>
      </c>
      <c r="I175" s="392"/>
      <c r="J175" s="392"/>
      <c r="K175" s="392"/>
    </row>
    <row r="176" spans="1:11" x14ac:dyDescent="0.25">
      <c r="A176" s="375" t="s">
        <v>1356</v>
      </c>
      <c r="B176" s="372" t="s">
        <v>635</v>
      </c>
      <c r="C176" s="372" t="s">
        <v>1785</v>
      </c>
      <c r="D176" s="372" t="s">
        <v>105</v>
      </c>
      <c r="E176" s="372">
        <v>5900</v>
      </c>
      <c r="F176" s="380">
        <v>1</v>
      </c>
      <c r="G176" s="370">
        <v>2500</v>
      </c>
      <c r="H176" s="369"/>
      <c r="I176" s="402"/>
      <c r="J176" s="402"/>
      <c r="K176" s="402"/>
    </row>
    <row r="177" spans="1:11" x14ac:dyDescent="0.25">
      <c r="A177" s="375" t="s">
        <v>2014</v>
      </c>
      <c r="B177" s="372" t="s">
        <v>725</v>
      </c>
      <c r="C177" s="372" t="s">
        <v>1993</v>
      </c>
      <c r="D177" s="372" t="s">
        <v>105</v>
      </c>
      <c r="E177" s="372">
        <v>3900</v>
      </c>
      <c r="F177" s="380">
        <v>1</v>
      </c>
      <c r="G177" s="370">
        <v>2300</v>
      </c>
      <c r="H177" s="369">
        <v>2</v>
      </c>
      <c r="I177" s="402"/>
      <c r="J177" s="402"/>
      <c r="K177" s="402"/>
    </row>
    <row r="178" spans="1:11" x14ac:dyDescent="0.25">
      <c r="A178" s="383" t="s">
        <v>2081</v>
      </c>
      <c r="B178" s="382" t="s">
        <v>1866</v>
      </c>
      <c r="C178" s="372" t="s">
        <v>2082</v>
      </c>
      <c r="D178" s="382" t="s">
        <v>105</v>
      </c>
      <c r="E178" s="382">
        <v>4980</v>
      </c>
      <c r="F178" s="380">
        <v>1</v>
      </c>
      <c r="G178" s="370"/>
      <c r="H178" s="369"/>
      <c r="I178" s="402" t="s">
        <v>2229</v>
      </c>
    </row>
    <row r="179" spans="1:11" s="402" customFormat="1" x14ac:dyDescent="0.25">
      <c r="A179" s="375" t="s">
        <v>1995</v>
      </c>
      <c r="B179" s="372" t="s">
        <v>1997</v>
      </c>
      <c r="C179" s="372" t="s">
        <v>1994</v>
      </c>
      <c r="D179" s="372" t="s">
        <v>105</v>
      </c>
      <c r="E179" s="372">
        <v>3980</v>
      </c>
      <c r="F179" s="380">
        <v>1</v>
      </c>
      <c r="G179" s="370"/>
      <c r="H179" s="369"/>
    </row>
    <row r="180" spans="1:11" s="402" customFormat="1" x14ac:dyDescent="0.25">
      <c r="A180" s="375" t="s">
        <v>2112</v>
      </c>
      <c r="B180" s="372" t="s">
        <v>2113</v>
      </c>
      <c r="C180" s="407" t="s">
        <v>2111</v>
      </c>
      <c r="D180" s="372" t="s">
        <v>105</v>
      </c>
      <c r="E180" s="372">
        <v>4200</v>
      </c>
      <c r="F180" s="380">
        <v>1</v>
      </c>
      <c r="G180" s="370"/>
      <c r="H180" s="369"/>
      <c r="I180" s="402" t="s">
        <v>2229</v>
      </c>
    </row>
    <row r="181" spans="1:11" s="402" customFormat="1" x14ac:dyDescent="0.25">
      <c r="A181" s="375" t="s">
        <v>2216</v>
      </c>
      <c r="B181" s="372" t="s">
        <v>725</v>
      </c>
      <c r="C181" s="407" t="s">
        <v>2209</v>
      </c>
      <c r="D181" s="372" t="s">
        <v>105</v>
      </c>
      <c r="E181" s="372">
        <v>4700</v>
      </c>
      <c r="F181" s="380">
        <v>1</v>
      </c>
      <c r="G181" s="370"/>
      <c r="H181" s="369"/>
    </row>
    <row r="182" spans="1:11" s="402" customFormat="1" x14ac:dyDescent="0.25">
      <c r="A182" s="375" t="s">
        <v>2127</v>
      </c>
      <c r="B182" s="391" t="s">
        <v>2128</v>
      </c>
      <c r="C182" s="372" t="s">
        <v>2126</v>
      </c>
      <c r="D182" s="372" t="s">
        <v>105</v>
      </c>
      <c r="E182" s="372">
        <v>3900</v>
      </c>
      <c r="F182" s="380">
        <v>2</v>
      </c>
      <c r="G182" s="370"/>
      <c r="H182" s="369"/>
      <c r="I182" s="402" t="s">
        <v>2229</v>
      </c>
    </row>
    <row r="183" spans="1:11" x14ac:dyDescent="0.25">
      <c r="A183" s="375" t="s">
        <v>2138</v>
      </c>
      <c r="B183" s="372" t="s">
        <v>725</v>
      </c>
      <c r="C183" s="372" t="s">
        <v>1895</v>
      </c>
      <c r="D183" s="372" t="s">
        <v>105</v>
      </c>
      <c r="E183" s="372">
        <v>3900</v>
      </c>
      <c r="F183" s="450">
        <v>2</v>
      </c>
      <c r="G183" s="451"/>
      <c r="H183" s="449"/>
      <c r="I183" s="392"/>
      <c r="J183" s="392"/>
      <c r="K183" s="392"/>
    </row>
    <row r="184" spans="1:11" x14ac:dyDescent="0.25">
      <c r="A184" s="375" t="s">
        <v>2274</v>
      </c>
      <c r="B184" s="372" t="s">
        <v>725</v>
      </c>
      <c r="C184" s="372" t="s">
        <v>2191</v>
      </c>
      <c r="D184" s="372" t="s">
        <v>105</v>
      </c>
      <c r="E184" s="372">
        <v>4950</v>
      </c>
      <c r="F184" s="450">
        <v>1</v>
      </c>
      <c r="G184" s="451"/>
      <c r="H184" s="449"/>
      <c r="I184" s="392"/>
      <c r="J184" s="392"/>
      <c r="K184" s="392"/>
    </row>
    <row r="185" spans="1:11" s="392" customFormat="1" x14ac:dyDescent="0.25">
      <c r="A185" s="375" t="s">
        <v>1979</v>
      </c>
      <c r="B185" s="372" t="s">
        <v>468</v>
      </c>
      <c r="C185" s="372" t="s">
        <v>1797</v>
      </c>
      <c r="D185" s="372" t="s">
        <v>105</v>
      </c>
      <c r="E185" s="372">
        <v>4100</v>
      </c>
      <c r="F185" s="450">
        <v>1</v>
      </c>
      <c r="G185" s="370">
        <v>2400</v>
      </c>
      <c r="H185" s="369"/>
    </row>
    <row r="186" spans="1:11" s="402" customFormat="1" x14ac:dyDescent="0.25">
      <c r="A186" s="375" t="s">
        <v>2267</v>
      </c>
      <c r="B186" s="372" t="s">
        <v>468</v>
      </c>
      <c r="C186" s="372" t="s">
        <v>2028</v>
      </c>
      <c r="D186" s="372" t="s">
        <v>105</v>
      </c>
      <c r="E186" s="372">
        <v>4000</v>
      </c>
      <c r="F186" s="450">
        <v>1</v>
      </c>
      <c r="G186" s="370"/>
      <c r="H186" s="369"/>
    </row>
    <row r="187" spans="1:11" x14ac:dyDescent="0.25">
      <c r="A187" s="375" t="s">
        <v>1782</v>
      </c>
      <c r="B187" s="372" t="s">
        <v>150</v>
      </c>
      <c r="C187" s="372" t="s">
        <v>1783</v>
      </c>
      <c r="D187" s="372" t="s">
        <v>105</v>
      </c>
      <c r="E187" s="372">
        <v>4950</v>
      </c>
      <c r="F187" s="450">
        <v>1</v>
      </c>
      <c r="G187" s="403"/>
      <c r="H187" s="404"/>
      <c r="I187" s="402" t="s">
        <v>2229</v>
      </c>
    </row>
    <row r="188" spans="1:11" x14ac:dyDescent="0.25">
      <c r="A188" s="375" t="s">
        <v>1355</v>
      </c>
      <c r="B188" s="391" t="s">
        <v>147</v>
      </c>
      <c r="C188" s="407" t="s">
        <v>1751</v>
      </c>
      <c r="D188" s="372" t="s">
        <v>105</v>
      </c>
      <c r="E188" s="372">
        <v>5200</v>
      </c>
      <c r="F188" s="450">
        <v>1</v>
      </c>
      <c r="G188" s="370"/>
      <c r="H188" s="369"/>
    </row>
    <row r="189" spans="1:11" x14ac:dyDescent="0.25">
      <c r="A189" s="378" t="s">
        <v>2260</v>
      </c>
      <c r="B189" s="691" t="s">
        <v>150</v>
      </c>
      <c r="C189" s="377" t="s">
        <v>1835</v>
      </c>
      <c r="D189" s="377" t="s">
        <v>105</v>
      </c>
      <c r="E189" s="377">
        <v>5400</v>
      </c>
      <c r="F189" s="692"/>
      <c r="G189" s="401"/>
      <c r="H189" s="404"/>
    </row>
    <row r="190" spans="1:11" x14ac:dyDescent="0.25">
      <c r="A190" s="375" t="s">
        <v>1354</v>
      </c>
      <c r="B190" s="391" t="s">
        <v>150</v>
      </c>
      <c r="C190" s="372" t="s">
        <v>1793</v>
      </c>
      <c r="D190" s="372" t="s">
        <v>105</v>
      </c>
      <c r="E190" s="372">
        <v>7900</v>
      </c>
      <c r="F190" s="380">
        <v>1</v>
      </c>
      <c r="G190" s="370"/>
      <c r="H190" s="369"/>
    </row>
    <row r="191" spans="1:11" x14ac:dyDescent="0.25">
      <c r="A191" s="375" t="s">
        <v>1354</v>
      </c>
      <c r="B191" s="391" t="s">
        <v>150</v>
      </c>
      <c r="C191" s="372" t="s">
        <v>1864</v>
      </c>
      <c r="D191" s="372" t="s">
        <v>105</v>
      </c>
      <c r="E191" s="372">
        <v>5700</v>
      </c>
      <c r="F191" s="380">
        <v>1</v>
      </c>
      <c r="G191" s="370"/>
      <c r="H191" s="369"/>
      <c r="I191" s="402" t="s">
        <v>2229</v>
      </c>
    </row>
    <row r="192" spans="1:11" x14ac:dyDescent="0.25">
      <c r="A192" s="375" t="s">
        <v>1353</v>
      </c>
      <c r="B192" s="372" t="s">
        <v>133</v>
      </c>
      <c r="C192" s="372" t="s">
        <v>1352</v>
      </c>
      <c r="D192" s="372" t="s">
        <v>101</v>
      </c>
      <c r="E192" s="372">
        <v>9500</v>
      </c>
      <c r="F192" s="380">
        <v>1</v>
      </c>
      <c r="G192" s="370"/>
      <c r="H192" s="369"/>
    </row>
    <row r="193" spans="1:11" s="402" customFormat="1" x14ac:dyDescent="0.25">
      <c r="A193" s="375" t="s">
        <v>2070</v>
      </c>
      <c r="B193" s="372" t="s">
        <v>35</v>
      </c>
      <c r="C193" s="372" t="s">
        <v>2071</v>
      </c>
      <c r="D193" s="372" t="s">
        <v>105</v>
      </c>
      <c r="E193" s="372">
        <v>3980</v>
      </c>
      <c r="F193" s="380">
        <v>1</v>
      </c>
      <c r="G193" s="370"/>
      <c r="H193" s="369"/>
    </row>
    <row r="194" spans="1:11" s="392" customFormat="1" x14ac:dyDescent="0.25">
      <c r="A194" s="375" t="s">
        <v>1351</v>
      </c>
      <c r="B194" s="372" t="s">
        <v>611</v>
      </c>
      <c r="C194" s="372" t="s">
        <v>1350</v>
      </c>
      <c r="D194" s="372" t="s">
        <v>105</v>
      </c>
      <c r="E194" s="372">
        <v>4800</v>
      </c>
      <c r="F194" s="380">
        <v>1</v>
      </c>
      <c r="G194" s="403"/>
      <c r="H194" s="404"/>
      <c r="I194" s="402" t="s">
        <v>2229</v>
      </c>
      <c r="J194"/>
      <c r="K194"/>
    </row>
    <row r="195" spans="1:11" x14ac:dyDescent="0.25">
      <c r="A195" s="375" t="s">
        <v>1349</v>
      </c>
      <c r="B195" s="372" t="s">
        <v>1342</v>
      </c>
      <c r="C195" s="372" t="s">
        <v>1901</v>
      </c>
      <c r="D195" s="372" t="s">
        <v>105</v>
      </c>
      <c r="E195" s="372">
        <v>5230</v>
      </c>
      <c r="F195" s="380">
        <v>1</v>
      </c>
      <c r="G195" s="370">
        <v>2500</v>
      </c>
      <c r="H195" s="369"/>
      <c r="I195" s="392"/>
      <c r="J195" s="392"/>
      <c r="K195" s="392"/>
    </row>
    <row r="196" spans="1:11" x14ac:dyDescent="0.25">
      <c r="A196" s="383" t="s">
        <v>2210</v>
      </c>
      <c r="B196" s="382" t="s">
        <v>2049</v>
      </c>
      <c r="C196" s="372" t="s">
        <v>1885</v>
      </c>
      <c r="D196" s="382" t="s">
        <v>105</v>
      </c>
      <c r="E196" s="382">
        <v>4800</v>
      </c>
      <c r="F196" s="380">
        <v>1</v>
      </c>
      <c r="G196" s="370">
        <v>2800</v>
      </c>
      <c r="H196" s="369"/>
      <c r="I196" s="402" t="s">
        <v>2229</v>
      </c>
      <c r="J196" s="392"/>
      <c r="K196" s="392"/>
    </row>
    <row r="197" spans="1:11" s="402" customFormat="1" x14ac:dyDescent="0.25">
      <c r="A197" s="375" t="s">
        <v>1936</v>
      </c>
      <c r="B197" s="372" t="s">
        <v>635</v>
      </c>
      <c r="C197" s="372" t="s">
        <v>1809</v>
      </c>
      <c r="D197" s="372" t="s">
        <v>105</v>
      </c>
      <c r="E197" s="372">
        <v>5200</v>
      </c>
      <c r="F197" s="380">
        <v>1</v>
      </c>
      <c r="G197" s="376">
        <v>4900</v>
      </c>
      <c r="H197" s="369"/>
    </row>
    <row r="198" spans="1:11" s="402" customFormat="1" x14ac:dyDescent="0.25">
      <c r="A198" s="375" t="s">
        <v>1983</v>
      </c>
      <c r="B198" s="372" t="s">
        <v>625</v>
      </c>
      <c r="C198" s="372" t="s">
        <v>1974</v>
      </c>
      <c r="D198" s="372" t="s">
        <v>105</v>
      </c>
      <c r="E198" s="372">
        <v>6900</v>
      </c>
      <c r="F198" s="380">
        <v>1</v>
      </c>
      <c r="G198" s="376">
        <v>4900</v>
      </c>
      <c r="H198" s="369"/>
    </row>
    <row r="199" spans="1:11" s="402" customFormat="1" x14ac:dyDescent="0.25">
      <c r="A199" s="375" t="s">
        <v>1976</v>
      </c>
      <c r="B199" s="372" t="s">
        <v>625</v>
      </c>
      <c r="C199" s="372" t="s">
        <v>1982</v>
      </c>
      <c r="D199" s="372" t="s">
        <v>105</v>
      </c>
      <c r="E199" s="372">
        <v>5500</v>
      </c>
      <c r="F199" s="380">
        <v>1</v>
      </c>
      <c r="G199" s="376"/>
      <c r="H199" s="369"/>
    </row>
    <row r="200" spans="1:11" s="402" customFormat="1" x14ac:dyDescent="0.25">
      <c r="A200" s="375" t="s">
        <v>2018</v>
      </c>
      <c r="B200" s="372" t="s">
        <v>725</v>
      </c>
      <c r="C200" s="372" t="s">
        <v>2019</v>
      </c>
      <c r="D200" s="372" t="s">
        <v>105</v>
      </c>
      <c r="E200" s="372">
        <v>4200</v>
      </c>
      <c r="F200" s="380">
        <v>1</v>
      </c>
      <c r="G200" s="376">
        <v>4900</v>
      </c>
      <c r="H200" s="369"/>
    </row>
    <row r="201" spans="1:11" s="402" customFormat="1" x14ac:dyDescent="0.25">
      <c r="A201" s="375" t="s">
        <v>2194</v>
      </c>
      <c r="B201" s="372" t="s">
        <v>2195</v>
      </c>
      <c r="C201" s="372" t="s">
        <v>2190</v>
      </c>
      <c r="D201" s="372" t="s">
        <v>105</v>
      </c>
      <c r="E201" s="372">
        <v>5500</v>
      </c>
      <c r="F201" s="380">
        <v>1</v>
      </c>
      <c r="G201" s="376"/>
      <c r="H201" s="369"/>
    </row>
    <row r="202" spans="1:11" x14ac:dyDescent="0.25">
      <c r="A202" s="375" t="s">
        <v>2206</v>
      </c>
      <c r="B202" s="372" t="s">
        <v>1837</v>
      </c>
      <c r="C202" s="372" t="s">
        <v>1836</v>
      </c>
      <c r="D202" s="372" t="s">
        <v>105</v>
      </c>
      <c r="E202" s="372">
        <v>5700</v>
      </c>
      <c r="F202" s="380">
        <v>1</v>
      </c>
      <c r="G202" s="376"/>
      <c r="H202" s="369"/>
      <c r="I202" s="402" t="s">
        <v>2229</v>
      </c>
    </row>
    <row r="203" spans="1:11" x14ac:dyDescent="0.25">
      <c r="A203" s="375" t="s">
        <v>1820</v>
      </c>
      <c r="B203" s="372" t="s">
        <v>35</v>
      </c>
      <c r="C203" s="372" t="s">
        <v>1347</v>
      </c>
      <c r="D203" s="372" t="s">
        <v>105</v>
      </c>
      <c r="E203" s="372">
        <v>6300</v>
      </c>
      <c r="F203" s="380">
        <v>1</v>
      </c>
      <c r="G203" s="376"/>
      <c r="H203" s="369"/>
      <c r="I203" s="402" t="s">
        <v>2229</v>
      </c>
    </row>
    <row r="204" spans="1:11" x14ac:dyDescent="0.25">
      <c r="A204" s="375" t="s">
        <v>1820</v>
      </c>
      <c r="B204" s="372" t="s">
        <v>1822</v>
      </c>
      <c r="C204" s="372" t="s">
        <v>1821</v>
      </c>
      <c r="D204" s="372" t="s">
        <v>105</v>
      </c>
      <c r="E204" s="372">
        <v>8500</v>
      </c>
      <c r="F204" s="380">
        <v>1</v>
      </c>
      <c r="G204" s="376"/>
      <c r="H204" s="369"/>
    </row>
    <row r="205" spans="1:11" x14ac:dyDescent="0.25">
      <c r="A205" s="375" t="s">
        <v>2212</v>
      </c>
      <c r="B205" s="372" t="s">
        <v>625</v>
      </c>
      <c r="C205" s="372" t="s">
        <v>2205</v>
      </c>
      <c r="D205" s="372" t="s">
        <v>105</v>
      </c>
      <c r="E205" s="372">
        <v>6500</v>
      </c>
      <c r="F205" s="380">
        <v>1</v>
      </c>
      <c r="G205" s="376"/>
      <c r="H205" s="369"/>
    </row>
    <row r="206" spans="1:11" s="681" customFormat="1" x14ac:dyDescent="0.25">
      <c r="A206" s="383" t="s">
        <v>2202</v>
      </c>
      <c r="B206" s="382" t="s">
        <v>2203</v>
      </c>
      <c r="C206" s="382" t="s">
        <v>2201</v>
      </c>
      <c r="D206" s="382" t="s">
        <v>105</v>
      </c>
      <c r="E206" s="382">
        <v>4900</v>
      </c>
      <c r="F206" s="380">
        <v>1</v>
      </c>
      <c r="G206" s="376"/>
      <c r="H206" s="671" t="s">
        <v>1448</v>
      </c>
    </row>
    <row r="207" spans="1:11" x14ac:dyDescent="0.25">
      <c r="A207" s="375" t="s">
        <v>1345</v>
      </c>
      <c r="B207" s="372" t="s">
        <v>635</v>
      </c>
      <c r="C207" s="372" t="s">
        <v>1346</v>
      </c>
      <c r="D207" s="372" t="s">
        <v>105</v>
      </c>
      <c r="E207" s="372">
        <v>6900</v>
      </c>
      <c r="F207" s="380">
        <v>1</v>
      </c>
      <c r="G207" s="370">
        <v>2800</v>
      </c>
      <c r="H207" s="369" t="s">
        <v>1448</v>
      </c>
    </row>
    <row r="208" spans="1:11" s="392" customFormat="1" x14ac:dyDescent="0.25">
      <c r="A208" s="375" t="s">
        <v>1345</v>
      </c>
      <c r="B208" s="372" t="s">
        <v>1442</v>
      </c>
      <c r="C208" s="372" t="s">
        <v>1344</v>
      </c>
      <c r="D208" s="372" t="s">
        <v>105</v>
      </c>
      <c r="E208" s="372">
        <v>5800</v>
      </c>
      <c r="F208" s="380">
        <v>1</v>
      </c>
      <c r="G208" s="370">
        <v>2900</v>
      </c>
      <c r="H208" s="369"/>
      <c r="I208" t="s">
        <v>2229</v>
      </c>
      <c r="J208"/>
      <c r="K208"/>
    </row>
    <row r="209" spans="1:11" x14ac:dyDescent="0.25">
      <c r="A209" s="375" t="s">
        <v>1766</v>
      </c>
      <c r="B209" s="372" t="s">
        <v>466</v>
      </c>
      <c r="C209" s="372" t="s">
        <v>1457</v>
      </c>
      <c r="D209" s="372" t="s">
        <v>105</v>
      </c>
      <c r="E209" s="372">
        <v>6980</v>
      </c>
      <c r="F209" s="380">
        <v>1</v>
      </c>
      <c r="G209" s="403"/>
      <c r="H209" s="404"/>
    </row>
    <row r="210" spans="1:11" x14ac:dyDescent="0.25">
      <c r="A210" s="375" t="s">
        <v>1343</v>
      </c>
      <c r="B210" s="372" t="s">
        <v>1342</v>
      </c>
      <c r="C210" s="372" t="s">
        <v>1341</v>
      </c>
      <c r="D210" s="372" t="s">
        <v>105</v>
      </c>
      <c r="E210" s="372">
        <v>5700</v>
      </c>
      <c r="F210" s="380">
        <v>1</v>
      </c>
      <c r="G210" s="401"/>
      <c r="H210" s="404"/>
      <c r="I210" s="392"/>
      <c r="J210" s="392"/>
      <c r="K210" s="392"/>
    </row>
    <row r="211" spans="1:11" x14ac:dyDescent="0.25">
      <c r="A211" s="375" t="s">
        <v>1340</v>
      </c>
      <c r="B211" s="372" t="s">
        <v>146</v>
      </c>
      <c r="C211" s="372" t="s">
        <v>1339</v>
      </c>
      <c r="D211" s="372" t="s">
        <v>105</v>
      </c>
      <c r="E211" s="372">
        <v>7350</v>
      </c>
      <c r="F211" s="380">
        <v>1</v>
      </c>
      <c r="G211" s="370"/>
      <c r="H211" s="369"/>
      <c r="I211" s="402" t="s">
        <v>2229</v>
      </c>
    </row>
    <row r="212" spans="1:11" x14ac:dyDescent="0.25">
      <c r="A212" s="375" t="s">
        <v>1808</v>
      </c>
      <c r="B212" s="372" t="s">
        <v>350</v>
      </c>
      <c r="C212" s="372" t="s">
        <v>1807</v>
      </c>
      <c r="D212" s="372" t="s">
        <v>105</v>
      </c>
      <c r="E212" s="372">
        <v>7600</v>
      </c>
      <c r="F212" s="380">
        <v>1</v>
      </c>
      <c r="G212" s="370"/>
      <c r="H212" s="369"/>
      <c r="I212" s="402" t="s">
        <v>2229</v>
      </c>
    </row>
    <row r="213" spans="1:11" x14ac:dyDescent="0.25">
      <c r="A213" s="375" t="s">
        <v>1805</v>
      </c>
      <c r="B213" s="372" t="s">
        <v>98</v>
      </c>
      <c r="C213" s="372" t="s">
        <v>1806</v>
      </c>
      <c r="D213" s="372" t="s">
        <v>105</v>
      </c>
      <c r="E213" s="372">
        <v>6500</v>
      </c>
      <c r="F213" s="380">
        <v>2</v>
      </c>
      <c r="G213" s="370">
        <v>2800</v>
      </c>
      <c r="H213" s="693">
        <v>5950</v>
      </c>
      <c r="I213" s="402" t="s">
        <v>2229</v>
      </c>
    </row>
    <row r="214" spans="1:11" s="402" customFormat="1" x14ac:dyDescent="0.25">
      <c r="A214" s="375" t="s">
        <v>1939</v>
      </c>
      <c r="B214" s="372" t="s">
        <v>466</v>
      </c>
      <c r="C214" s="372" t="s">
        <v>2084</v>
      </c>
      <c r="D214" s="372" t="s">
        <v>105</v>
      </c>
      <c r="E214" s="372">
        <v>4980</v>
      </c>
      <c r="F214" s="380">
        <v>1</v>
      </c>
      <c r="G214" s="370"/>
      <c r="H214" s="369"/>
    </row>
    <row r="215" spans="1:11" x14ac:dyDescent="0.25">
      <c r="A215" s="375" t="s">
        <v>1826</v>
      </c>
      <c r="B215" s="372" t="s">
        <v>625</v>
      </c>
      <c r="C215" s="372" t="s">
        <v>1774</v>
      </c>
      <c r="D215" s="372" t="s">
        <v>105</v>
      </c>
      <c r="E215" s="372">
        <v>5900</v>
      </c>
      <c r="F215" s="380">
        <v>2</v>
      </c>
      <c r="G215" s="370" t="s">
        <v>2166</v>
      </c>
      <c r="H215" s="369"/>
      <c r="I215" s="402" t="s">
        <v>2229</v>
      </c>
    </row>
    <row r="216" spans="1:11" x14ac:dyDescent="0.25">
      <c r="A216" s="375" t="s">
        <v>1825</v>
      </c>
      <c r="B216" s="372" t="s">
        <v>625</v>
      </c>
      <c r="C216" s="372" t="s">
        <v>1338</v>
      </c>
      <c r="D216" s="372" t="s">
        <v>105</v>
      </c>
      <c r="E216" s="372">
        <v>7900</v>
      </c>
      <c r="F216" s="380">
        <v>1</v>
      </c>
      <c r="G216" s="370" t="s">
        <v>2166</v>
      </c>
      <c r="H216" s="369"/>
    </row>
    <row r="217" spans="1:11" x14ac:dyDescent="0.25">
      <c r="A217" s="375" t="s">
        <v>1337</v>
      </c>
      <c r="B217" s="372" t="s">
        <v>125</v>
      </c>
      <c r="C217" s="372" t="s">
        <v>1336</v>
      </c>
      <c r="D217" s="372" t="s">
        <v>105</v>
      </c>
      <c r="E217" s="372">
        <v>5900</v>
      </c>
      <c r="F217" s="380">
        <v>1</v>
      </c>
      <c r="G217" s="370"/>
      <c r="H217" s="369"/>
      <c r="I217" s="402" t="s">
        <v>2229</v>
      </c>
    </row>
    <row r="218" spans="1:11" s="402" customFormat="1" x14ac:dyDescent="0.25">
      <c r="A218" s="375" t="s">
        <v>2077</v>
      </c>
      <c r="B218" s="372" t="s">
        <v>108</v>
      </c>
      <c r="C218" s="372" t="s">
        <v>2148</v>
      </c>
      <c r="D218" s="372" t="s">
        <v>105</v>
      </c>
      <c r="E218" s="372">
        <v>4980</v>
      </c>
      <c r="F218" s="380">
        <v>1</v>
      </c>
      <c r="G218" s="370">
        <v>2800</v>
      </c>
      <c r="H218" s="369"/>
      <c r="I218" s="402" t="s">
        <v>2229</v>
      </c>
    </row>
    <row r="219" spans="1:11" x14ac:dyDescent="0.25">
      <c r="A219" s="375" t="s">
        <v>2130</v>
      </c>
      <c r="B219" s="372" t="s">
        <v>133</v>
      </c>
      <c r="C219" s="372" t="s">
        <v>1464</v>
      </c>
      <c r="D219" s="372" t="s">
        <v>105</v>
      </c>
      <c r="E219" s="372">
        <v>5990</v>
      </c>
      <c r="F219" s="380">
        <v>1</v>
      </c>
      <c r="G219" s="370"/>
      <c r="H219" s="369"/>
    </row>
    <row r="220" spans="1:11" s="402" customFormat="1" x14ac:dyDescent="0.25">
      <c r="A220" s="375" t="s">
        <v>1335</v>
      </c>
      <c r="B220" s="372" t="s">
        <v>118</v>
      </c>
      <c r="C220" s="372" t="s">
        <v>1938</v>
      </c>
      <c r="D220" s="372" t="s">
        <v>105</v>
      </c>
      <c r="E220" s="372">
        <v>5300</v>
      </c>
      <c r="F220" s="380">
        <v>1</v>
      </c>
      <c r="G220" s="370">
        <v>2800</v>
      </c>
      <c r="H220" s="369" t="s">
        <v>2251</v>
      </c>
    </row>
    <row r="221" spans="1:11" x14ac:dyDescent="0.25">
      <c r="A221" s="375" t="s">
        <v>2063</v>
      </c>
      <c r="B221" s="372" t="s">
        <v>151</v>
      </c>
      <c r="C221" s="372" t="s">
        <v>1884</v>
      </c>
      <c r="D221" s="372" t="s">
        <v>105</v>
      </c>
      <c r="E221" s="372">
        <v>5500</v>
      </c>
      <c r="F221" s="380">
        <v>1</v>
      </c>
      <c r="G221" s="370"/>
      <c r="H221" s="369"/>
    </row>
    <row r="222" spans="1:11" s="402" customFormat="1" x14ac:dyDescent="0.25">
      <c r="A222" s="375" t="s">
        <v>1900</v>
      </c>
      <c r="B222" s="372" t="s">
        <v>1463</v>
      </c>
      <c r="C222" s="372" t="s">
        <v>1764</v>
      </c>
      <c r="D222" s="372" t="s">
        <v>105</v>
      </c>
      <c r="E222" s="372">
        <v>5500</v>
      </c>
      <c r="F222" s="380">
        <v>1</v>
      </c>
      <c r="G222" s="370">
        <v>2500</v>
      </c>
      <c r="H222" s="369"/>
      <c r="I222" s="402" t="s">
        <v>2229</v>
      </c>
    </row>
    <row r="223" spans="1:11" x14ac:dyDescent="0.25">
      <c r="A223" s="375" t="s">
        <v>1771</v>
      </c>
      <c r="B223" s="372" t="s">
        <v>625</v>
      </c>
      <c r="C223" s="372" t="s">
        <v>1444</v>
      </c>
      <c r="D223" s="372" t="s">
        <v>105</v>
      </c>
      <c r="E223" s="372">
        <v>4900</v>
      </c>
      <c r="F223" s="380">
        <v>1</v>
      </c>
      <c r="G223" s="370"/>
      <c r="H223" s="369"/>
    </row>
    <row r="224" spans="1:11" x14ac:dyDescent="0.25">
      <c r="A224" s="375" t="s">
        <v>1334</v>
      </c>
      <c r="B224" s="372" t="s">
        <v>2241</v>
      </c>
      <c r="C224" s="372" t="s">
        <v>1855</v>
      </c>
      <c r="D224" s="372" t="s">
        <v>105</v>
      </c>
      <c r="E224" s="372">
        <v>4980</v>
      </c>
      <c r="F224" s="380">
        <v>1</v>
      </c>
      <c r="G224" s="370">
        <v>2800</v>
      </c>
      <c r="H224" s="369">
        <v>4</v>
      </c>
    </row>
    <row r="225" spans="1:9" x14ac:dyDescent="0.25">
      <c r="A225" s="375" t="s">
        <v>2268</v>
      </c>
      <c r="B225" s="372" t="s">
        <v>1493</v>
      </c>
      <c r="C225" s="372" t="s">
        <v>1922</v>
      </c>
      <c r="D225" s="372" t="s">
        <v>1791</v>
      </c>
      <c r="E225" s="372">
        <v>6900</v>
      </c>
      <c r="F225" s="380">
        <v>1</v>
      </c>
      <c r="G225" s="370"/>
      <c r="H225" s="369"/>
      <c r="I225" s="402" t="s">
        <v>2229</v>
      </c>
    </row>
    <row r="226" spans="1:9" x14ac:dyDescent="0.25">
      <c r="A226" s="378" t="s">
        <v>2250</v>
      </c>
      <c r="B226" s="377" t="s">
        <v>2248</v>
      </c>
      <c r="C226" s="377" t="s">
        <v>2249</v>
      </c>
      <c r="D226" s="377" t="s">
        <v>101</v>
      </c>
      <c r="E226" s="377">
        <v>7900</v>
      </c>
      <c r="F226" s="640"/>
      <c r="G226" s="370"/>
      <c r="H226" s="369"/>
      <c r="I226" s="402"/>
    </row>
    <row r="227" spans="1:9" s="402" customFormat="1" x14ac:dyDescent="0.25">
      <c r="A227" s="378" t="s">
        <v>2252</v>
      </c>
      <c r="B227" s="377" t="s">
        <v>1333</v>
      </c>
      <c r="C227" s="377" t="s">
        <v>1960</v>
      </c>
      <c r="D227" s="377" t="s">
        <v>48</v>
      </c>
      <c r="E227" s="377">
        <v>7950</v>
      </c>
      <c r="F227" s="376"/>
      <c r="G227" s="370">
        <v>2800</v>
      </c>
      <c r="H227" s="369"/>
      <c r="I227" s="402" t="s">
        <v>2229</v>
      </c>
    </row>
    <row r="228" spans="1:9" x14ac:dyDescent="0.25">
      <c r="A228" s="375" t="s">
        <v>1930</v>
      </c>
      <c r="B228" s="372" t="s">
        <v>725</v>
      </c>
      <c r="C228" s="372" t="s">
        <v>1921</v>
      </c>
      <c r="D228" s="372" t="s">
        <v>2255</v>
      </c>
      <c r="E228" s="372">
        <v>6500</v>
      </c>
      <c r="F228" s="380">
        <v>1</v>
      </c>
      <c r="G228" s="370"/>
      <c r="H228" s="369"/>
    </row>
    <row r="229" spans="1:9" x14ac:dyDescent="0.25">
      <c r="A229" s="375" t="s">
        <v>2238</v>
      </c>
      <c r="B229" s="372" t="s">
        <v>1331</v>
      </c>
      <c r="C229" s="372" t="s">
        <v>1332</v>
      </c>
      <c r="D229" s="372" t="s">
        <v>1791</v>
      </c>
      <c r="E229" s="372">
        <v>5950</v>
      </c>
      <c r="F229" s="380">
        <v>1</v>
      </c>
      <c r="G229" s="370"/>
      <c r="H229" s="369"/>
      <c r="I229" t="s">
        <v>2229</v>
      </c>
    </row>
    <row r="230" spans="1:9" x14ac:dyDescent="0.25">
      <c r="A230" s="375" t="s">
        <v>1931</v>
      </c>
      <c r="B230" s="372" t="s">
        <v>150</v>
      </c>
      <c r="C230" s="372" t="s">
        <v>1449</v>
      </c>
      <c r="D230" s="372" t="s">
        <v>105</v>
      </c>
      <c r="E230" s="372">
        <v>6900</v>
      </c>
      <c r="F230" s="380">
        <v>1</v>
      </c>
      <c r="G230" s="370"/>
      <c r="H230" s="369"/>
    </row>
    <row r="231" spans="1:9" x14ac:dyDescent="0.25">
      <c r="A231" s="375" t="s">
        <v>1933</v>
      </c>
      <c r="B231" s="372" t="s">
        <v>150</v>
      </c>
      <c r="C231" s="372" t="s">
        <v>1450</v>
      </c>
      <c r="D231" s="372" t="s">
        <v>105</v>
      </c>
      <c r="E231" s="372">
        <v>6900</v>
      </c>
      <c r="F231" s="380">
        <v>1</v>
      </c>
      <c r="G231" s="370"/>
      <c r="H231" s="369"/>
    </row>
    <row r="232" spans="1:9" x14ac:dyDescent="0.25">
      <c r="A232" s="378" t="s">
        <v>2262</v>
      </c>
      <c r="B232" s="377" t="s">
        <v>150</v>
      </c>
      <c r="C232" s="377" t="s">
        <v>1889</v>
      </c>
      <c r="D232" s="377" t="s">
        <v>105</v>
      </c>
      <c r="E232" s="377">
        <v>6900</v>
      </c>
      <c r="F232" s="376"/>
      <c r="G232" s="370"/>
      <c r="H232" s="369"/>
      <c r="I232" t="s">
        <v>2229</v>
      </c>
    </row>
    <row r="233" spans="1:9" x14ac:dyDescent="0.25">
      <c r="A233" s="383" t="s">
        <v>1626</v>
      </c>
      <c r="B233" s="382" t="s">
        <v>150</v>
      </c>
      <c r="C233" s="382" t="s">
        <v>1330</v>
      </c>
      <c r="D233" s="382" t="s">
        <v>1329</v>
      </c>
      <c r="E233" s="382">
        <v>23900</v>
      </c>
      <c r="F233" s="380">
        <v>2</v>
      </c>
      <c r="G233" s="370">
        <v>2800</v>
      </c>
      <c r="H233" s="390"/>
    </row>
    <row r="234" spans="1:9" x14ac:dyDescent="0.25">
      <c r="A234" s="375" t="s">
        <v>1626</v>
      </c>
      <c r="B234" s="372" t="s">
        <v>150</v>
      </c>
      <c r="C234" s="372" t="s">
        <v>1328</v>
      </c>
      <c r="D234" s="372" t="s">
        <v>105</v>
      </c>
      <c r="E234" s="372">
        <v>10800</v>
      </c>
      <c r="F234" s="371">
        <v>2</v>
      </c>
      <c r="G234" s="376">
        <v>4900</v>
      </c>
      <c r="H234" s="404"/>
      <c r="I234" s="402" t="s">
        <v>2229</v>
      </c>
    </row>
    <row r="235" spans="1:9" x14ac:dyDescent="0.25">
      <c r="A235" s="375" t="s">
        <v>2012</v>
      </c>
      <c r="B235" s="372" t="s">
        <v>148</v>
      </c>
      <c r="C235" s="372" t="s">
        <v>2275</v>
      </c>
      <c r="D235" s="372" t="s">
        <v>105</v>
      </c>
      <c r="E235" s="372">
        <v>6900</v>
      </c>
      <c r="F235" s="371">
        <v>1</v>
      </c>
      <c r="G235" s="680"/>
      <c r="H235" s="369"/>
    </row>
    <row r="236" spans="1:9" x14ac:dyDescent="0.25">
      <c r="A236" s="375" t="s">
        <v>2012</v>
      </c>
      <c r="B236" s="372" t="s">
        <v>148</v>
      </c>
      <c r="C236" s="372" t="s">
        <v>1327</v>
      </c>
      <c r="D236" s="372" t="s">
        <v>105</v>
      </c>
      <c r="E236" s="372">
        <v>7900</v>
      </c>
      <c r="F236" s="380">
        <v>1</v>
      </c>
      <c r="G236" s="370">
        <v>2600</v>
      </c>
      <c r="H236" s="369"/>
    </row>
    <row r="237" spans="1:9" x14ac:dyDescent="0.25">
      <c r="A237" s="375" t="s">
        <v>1991</v>
      </c>
      <c r="B237" s="372" t="s">
        <v>98</v>
      </c>
      <c r="C237" s="372" t="s">
        <v>1784</v>
      </c>
      <c r="D237" s="372" t="s">
        <v>105</v>
      </c>
      <c r="E237" s="372">
        <v>8500</v>
      </c>
      <c r="F237" s="380">
        <v>1</v>
      </c>
      <c r="G237" s="370">
        <v>4900</v>
      </c>
      <c r="H237" s="369"/>
    </row>
    <row r="238" spans="1:9" s="402" customFormat="1" x14ac:dyDescent="0.25">
      <c r="A238" s="378" t="s">
        <v>1992</v>
      </c>
      <c r="B238" s="377" t="s">
        <v>98</v>
      </c>
      <c r="C238" s="377" t="s">
        <v>1989</v>
      </c>
      <c r="D238" s="377" t="s">
        <v>105</v>
      </c>
      <c r="E238" s="377">
        <v>5950</v>
      </c>
      <c r="F238" s="376"/>
      <c r="G238" s="370"/>
      <c r="H238" s="369" t="s">
        <v>2090</v>
      </c>
    </row>
    <row r="239" spans="1:9" s="402" customFormat="1" x14ac:dyDescent="0.25">
      <c r="A239" s="378" t="s">
        <v>1990</v>
      </c>
      <c r="B239" s="377" t="s">
        <v>98</v>
      </c>
      <c r="C239" s="377" t="s">
        <v>1498</v>
      </c>
      <c r="D239" s="377" t="s">
        <v>105</v>
      </c>
      <c r="E239" s="377">
        <v>6900</v>
      </c>
      <c r="F239" s="376"/>
      <c r="G239" s="370">
        <v>2800</v>
      </c>
      <c r="H239" s="369"/>
    </row>
    <row r="240" spans="1:9" x14ac:dyDescent="0.25">
      <c r="A240" s="375" t="s">
        <v>2234</v>
      </c>
      <c r="B240" s="372" t="s">
        <v>386</v>
      </c>
      <c r="C240" s="372" t="s">
        <v>1326</v>
      </c>
      <c r="D240" s="372" t="s">
        <v>105</v>
      </c>
      <c r="E240" s="372">
        <v>9950</v>
      </c>
      <c r="F240" s="380">
        <v>1</v>
      </c>
      <c r="G240" s="370"/>
      <c r="H240" s="369"/>
    </row>
    <row r="241" spans="1:9" x14ac:dyDescent="0.25">
      <c r="A241" s="375" t="s">
        <v>2045</v>
      </c>
      <c r="B241" s="372" t="s">
        <v>2046</v>
      </c>
      <c r="C241" s="372" t="s">
        <v>2044</v>
      </c>
      <c r="D241" s="372" t="s">
        <v>105</v>
      </c>
      <c r="E241" s="372">
        <v>3900</v>
      </c>
      <c r="F241" s="380">
        <v>1</v>
      </c>
      <c r="G241" s="370"/>
      <c r="H241" s="369"/>
    </row>
    <row r="242" spans="1:9" s="392" customFormat="1" x14ac:dyDescent="0.25">
      <c r="A242" s="375" t="s">
        <v>2068</v>
      </c>
      <c r="B242" s="372" t="s">
        <v>552</v>
      </c>
      <c r="C242" s="372" t="s">
        <v>2069</v>
      </c>
      <c r="D242" s="372" t="s">
        <v>105</v>
      </c>
      <c r="E242" s="372">
        <v>4800</v>
      </c>
      <c r="F242" s="380">
        <v>1</v>
      </c>
      <c r="G242" s="403"/>
      <c r="H242" s="404"/>
    </row>
    <row r="243" spans="1:9" x14ac:dyDescent="0.25">
      <c r="A243" s="375" t="s">
        <v>1624</v>
      </c>
      <c r="B243" s="372" t="s">
        <v>552</v>
      </c>
      <c r="C243" s="372" t="s">
        <v>2217</v>
      </c>
      <c r="D243" s="372" t="s">
        <v>105</v>
      </c>
      <c r="E243" s="372">
        <v>5900</v>
      </c>
      <c r="F243" s="380">
        <v>1</v>
      </c>
      <c r="G243" s="370">
        <v>2800</v>
      </c>
      <c r="H243" s="404"/>
    </row>
    <row r="244" spans="1:9" x14ac:dyDescent="0.25">
      <c r="A244" s="375" t="s">
        <v>1966</v>
      </c>
      <c r="B244" s="372" t="s">
        <v>625</v>
      </c>
      <c r="C244" s="372" t="s">
        <v>1965</v>
      </c>
      <c r="D244" s="372" t="s">
        <v>105</v>
      </c>
      <c r="E244" s="372">
        <v>4950</v>
      </c>
      <c r="F244" s="380">
        <v>1</v>
      </c>
      <c r="G244" s="370"/>
      <c r="H244" s="404"/>
      <c r="I244" t="s">
        <v>2229</v>
      </c>
    </row>
    <row r="245" spans="1:9" x14ac:dyDescent="0.25">
      <c r="A245" s="378" t="s">
        <v>2263</v>
      </c>
      <c r="B245" s="377" t="s">
        <v>625</v>
      </c>
      <c r="C245" s="377" t="s">
        <v>1325</v>
      </c>
      <c r="D245" s="377" t="s">
        <v>105</v>
      </c>
      <c r="E245" s="377">
        <v>8100</v>
      </c>
      <c r="F245" s="376"/>
      <c r="G245" s="370">
        <v>4500</v>
      </c>
      <c r="H245" s="369"/>
    </row>
    <row r="246" spans="1:9" s="392" customFormat="1" x14ac:dyDescent="0.25">
      <c r="A246" s="375" t="s">
        <v>2164</v>
      </c>
      <c r="B246" s="372" t="s">
        <v>150</v>
      </c>
      <c r="C246" s="372" t="s">
        <v>2163</v>
      </c>
      <c r="D246" s="372" t="s">
        <v>105</v>
      </c>
      <c r="E246" s="372">
        <v>6900</v>
      </c>
      <c r="F246" s="380">
        <v>1</v>
      </c>
      <c r="G246" s="403"/>
      <c r="H246" s="404"/>
    </row>
    <row r="247" spans="1:9" x14ac:dyDescent="0.25">
      <c r="A247" s="375" t="s">
        <v>2165</v>
      </c>
      <c r="B247" s="372" t="s">
        <v>625</v>
      </c>
      <c r="C247" s="372" t="s">
        <v>1468</v>
      </c>
      <c r="D247" s="372" t="s">
        <v>105</v>
      </c>
      <c r="E247" s="372">
        <v>8800</v>
      </c>
      <c r="F247" s="380">
        <v>1</v>
      </c>
      <c r="G247" s="370"/>
      <c r="H247" s="369"/>
      <c r="I247" s="402" t="s">
        <v>2229</v>
      </c>
    </row>
    <row r="248" spans="1:9" x14ac:dyDescent="0.25">
      <c r="A248" s="375" t="s">
        <v>1816</v>
      </c>
      <c r="B248" s="372" t="s">
        <v>386</v>
      </c>
      <c r="C248" s="372" t="s">
        <v>1817</v>
      </c>
      <c r="D248" s="372" t="s">
        <v>105</v>
      </c>
      <c r="E248" s="372">
        <v>4900</v>
      </c>
      <c r="F248" s="380">
        <v>1</v>
      </c>
      <c r="G248" s="370"/>
      <c r="H248" s="369"/>
    </row>
    <row r="249" spans="1:9" x14ac:dyDescent="0.25">
      <c r="A249" s="375" t="s">
        <v>1470</v>
      </c>
      <c r="B249" s="372" t="s">
        <v>99</v>
      </c>
      <c r="C249" s="372" t="s">
        <v>1324</v>
      </c>
      <c r="D249" s="372" t="s">
        <v>105</v>
      </c>
      <c r="E249" s="372">
        <v>5980</v>
      </c>
      <c r="F249" s="389">
        <v>1</v>
      </c>
      <c r="G249" s="370"/>
      <c r="H249" s="369"/>
    </row>
    <row r="250" spans="1:9" x14ac:dyDescent="0.25">
      <c r="A250" s="375" t="s">
        <v>1845</v>
      </c>
      <c r="B250" s="372" t="s">
        <v>150</v>
      </c>
      <c r="C250" s="372" t="s">
        <v>1469</v>
      </c>
      <c r="D250" s="372" t="s">
        <v>105</v>
      </c>
      <c r="E250" s="372">
        <v>4900</v>
      </c>
      <c r="F250" s="389">
        <v>1</v>
      </c>
      <c r="G250" s="370"/>
      <c r="H250" s="369"/>
    </row>
    <row r="251" spans="1:9" x14ac:dyDescent="0.25">
      <c r="A251" s="375" t="s">
        <v>2196</v>
      </c>
      <c r="B251" s="372" t="s">
        <v>107</v>
      </c>
      <c r="C251" s="372" t="s">
        <v>2193</v>
      </c>
      <c r="D251" s="372" t="s">
        <v>105</v>
      </c>
      <c r="E251" s="372">
        <v>5500</v>
      </c>
      <c r="F251" s="389">
        <v>1</v>
      </c>
      <c r="G251" s="370"/>
      <c r="H251" s="369"/>
      <c r="I251" s="402" t="s">
        <v>2229</v>
      </c>
    </row>
    <row r="252" spans="1:9" s="402" customFormat="1" x14ac:dyDescent="0.25">
      <c r="A252" s="383" t="s">
        <v>2184</v>
      </c>
      <c r="B252" s="382" t="s">
        <v>2120</v>
      </c>
      <c r="C252" s="372" t="s">
        <v>2121</v>
      </c>
      <c r="D252" s="382" t="s">
        <v>48</v>
      </c>
      <c r="E252" s="382">
        <v>4800</v>
      </c>
      <c r="F252" s="389">
        <v>1</v>
      </c>
      <c r="G252" s="370"/>
      <c r="H252" s="369"/>
      <c r="I252" s="402" t="s">
        <v>2229</v>
      </c>
    </row>
    <row r="253" spans="1:9" x14ac:dyDescent="0.25">
      <c r="A253" s="383" t="s">
        <v>1323</v>
      </c>
      <c r="B253" s="382" t="s">
        <v>1322</v>
      </c>
      <c r="C253" s="372" t="s">
        <v>1321</v>
      </c>
      <c r="D253" s="382" t="s">
        <v>105</v>
      </c>
      <c r="E253" s="382">
        <v>5500</v>
      </c>
      <c r="F253" s="389">
        <v>1</v>
      </c>
      <c r="G253" s="370"/>
      <c r="H253" s="369"/>
    </row>
    <row r="254" spans="1:9" x14ac:dyDescent="0.25">
      <c r="A254" s="383" t="s">
        <v>2067</v>
      </c>
      <c r="B254" s="382" t="s">
        <v>1857</v>
      </c>
      <c r="C254" s="372" t="s">
        <v>2066</v>
      </c>
      <c r="D254" s="382" t="s">
        <v>105</v>
      </c>
      <c r="E254" s="382">
        <v>5950</v>
      </c>
      <c r="F254" s="389">
        <v>1</v>
      </c>
      <c r="G254" s="370"/>
      <c r="H254" s="369"/>
      <c r="I254" s="402" t="s">
        <v>2229</v>
      </c>
    </row>
    <row r="255" spans="1:9" s="402" customFormat="1" x14ac:dyDescent="0.25">
      <c r="A255" s="375" t="s">
        <v>2016</v>
      </c>
      <c r="B255" s="382" t="s">
        <v>1878</v>
      </c>
      <c r="C255" s="372" t="s">
        <v>1877</v>
      </c>
      <c r="D255" s="382" t="s">
        <v>105</v>
      </c>
      <c r="E255" s="382">
        <v>7900</v>
      </c>
      <c r="F255" s="389">
        <v>1</v>
      </c>
      <c r="G255" s="370">
        <v>4500</v>
      </c>
      <c r="H255" s="369"/>
      <c r="I255" s="402" t="s">
        <v>2229</v>
      </c>
    </row>
    <row r="256" spans="1:9" s="402" customFormat="1" x14ac:dyDescent="0.25">
      <c r="A256" s="682" t="s">
        <v>2246</v>
      </c>
      <c r="B256" s="683" t="s">
        <v>107</v>
      </c>
      <c r="C256" s="377" t="s">
        <v>2050</v>
      </c>
      <c r="D256" s="662" t="s">
        <v>105</v>
      </c>
      <c r="E256" s="684">
        <v>8500</v>
      </c>
      <c r="F256" s="641"/>
      <c r="G256" s="370"/>
      <c r="H256" s="369"/>
      <c r="I256" s="402" t="s">
        <v>2229</v>
      </c>
    </row>
    <row r="257" spans="1:11" x14ac:dyDescent="0.25">
      <c r="A257" s="646" t="s">
        <v>2051</v>
      </c>
      <c r="B257" s="374" t="s">
        <v>107</v>
      </c>
      <c r="C257" s="372" t="s">
        <v>1815</v>
      </c>
      <c r="D257" s="372" t="s">
        <v>105</v>
      </c>
      <c r="E257" s="374">
        <v>7900</v>
      </c>
      <c r="F257" s="389">
        <v>1</v>
      </c>
      <c r="G257" s="370">
        <v>2800</v>
      </c>
      <c r="H257" s="404"/>
      <c r="I257" s="402" t="s">
        <v>2229</v>
      </c>
    </row>
    <row r="258" spans="1:11" s="392" customFormat="1" x14ac:dyDescent="0.25">
      <c r="A258" s="682" t="s">
        <v>2258</v>
      </c>
      <c r="B258" s="683" t="s">
        <v>1433</v>
      </c>
      <c r="C258" s="377" t="s">
        <v>2259</v>
      </c>
      <c r="D258" s="377" t="s">
        <v>105</v>
      </c>
      <c r="E258" s="683">
        <v>4500</v>
      </c>
      <c r="F258" s="690"/>
      <c r="G258" s="689"/>
      <c r="H258" s="404"/>
      <c r="I258" s="392" t="s">
        <v>2229</v>
      </c>
    </row>
    <row r="259" spans="1:11" x14ac:dyDescent="0.25">
      <c r="A259" s="646" t="s">
        <v>1844</v>
      </c>
      <c r="B259" s="374" t="s">
        <v>489</v>
      </c>
      <c r="C259" s="372" t="s">
        <v>1471</v>
      </c>
      <c r="D259" s="372" t="s">
        <v>105</v>
      </c>
      <c r="E259" s="374">
        <v>5900</v>
      </c>
      <c r="F259" s="389">
        <v>1</v>
      </c>
      <c r="G259" s="388"/>
      <c r="H259" s="369"/>
    </row>
    <row r="260" spans="1:11" x14ac:dyDescent="0.25">
      <c r="A260" s="375" t="s">
        <v>2015</v>
      </c>
      <c r="B260" s="372" t="s">
        <v>98</v>
      </c>
      <c r="C260" s="372" t="s">
        <v>1320</v>
      </c>
      <c r="D260" s="372" t="s">
        <v>105</v>
      </c>
      <c r="E260" s="372">
        <v>5900</v>
      </c>
      <c r="F260" s="371">
        <v>1</v>
      </c>
      <c r="G260" s="388"/>
      <c r="H260" s="369"/>
    </row>
    <row r="261" spans="1:11" s="402" customFormat="1" x14ac:dyDescent="0.25">
      <c r="A261" s="375" t="s">
        <v>2162</v>
      </c>
      <c r="B261" s="372" t="s">
        <v>386</v>
      </c>
      <c r="C261" s="372" t="s">
        <v>1445</v>
      </c>
      <c r="D261" s="372" t="s">
        <v>105</v>
      </c>
      <c r="E261" s="372">
        <v>3800</v>
      </c>
      <c r="F261" s="371">
        <v>1</v>
      </c>
      <c r="G261" s="405"/>
      <c r="H261" s="400"/>
      <c r="I261" s="402" t="s">
        <v>2229</v>
      </c>
    </row>
    <row r="262" spans="1:11" x14ac:dyDescent="0.25">
      <c r="A262" s="650"/>
      <c r="B262" s="651"/>
      <c r="C262" s="651"/>
      <c r="D262" s="651"/>
      <c r="E262" s="651"/>
      <c r="F262" s="654"/>
      <c r="G262" s="652"/>
      <c r="H262" s="672"/>
    </row>
    <row r="263" spans="1:11" x14ac:dyDescent="0.25">
      <c r="A263" s="653" t="s">
        <v>2171</v>
      </c>
      <c r="B263" s="372"/>
      <c r="C263" s="372" t="s">
        <v>2170</v>
      </c>
      <c r="D263" s="372"/>
      <c r="E263" s="372">
        <v>1800</v>
      </c>
      <c r="F263" s="371">
        <v>17</v>
      </c>
      <c r="G263" s="405"/>
      <c r="H263" s="405"/>
    </row>
    <row r="264" spans="1:11" x14ac:dyDescent="0.25">
      <c r="A264" s="649" t="s">
        <v>1829</v>
      </c>
      <c r="B264" s="405" t="s">
        <v>150</v>
      </c>
      <c r="C264" s="405" t="s">
        <v>1830</v>
      </c>
      <c r="D264" s="372"/>
      <c r="E264" s="372">
        <v>4500</v>
      </c>
      <c r="F264" s="371">
        <v>6</v>
      </c>
      <c r="G264" s="405"/>
      <c r="H264" s="405"/>
    </row>
    <row r="265" spans="1:11" x14ac:dyDescent="0.25">
      <c r="A265" s="649" t="s">
        <v>1831</v>
      </c>
      <c r="B265" s="405" t="s">
        <v>150</v>
      </c>
      <c r="C265" s="649" t="s">
        <v>1854</v>
      </c>
      <c r="D265" s="372"/>
      <c r="E265" s="372">
        <v>10900</v>
      </c>
      <c r="F265" s="371">
        <v>1</v>
      </c>
      <c r="G265" s="405"/>
      <c r="H265" s="405"/>
      <c r="I265" s="392"/>
      <c r="J265" s="392"/>
      <c r="K265" s="392"/>
    </row>
    <row r="266" spans="1:11" x14ac:dyDescent="0.25">
      <c r="A266" s="649" t="s">
        <v>1832</v>
      </c>
      <c r="B266" s="405" t="s">
        <v>10</v>
      </c>
      <c r="C266" s="405" t="s">
        <v>1833</v>
      </c>
      <c r="D266" s="372"/>
      <c r="E266" s="372">
        <v>8500</v>
      </c>
      <c r="F266" s="371">
        <v>2</v>
      </c>
      <c r="G266" s="405"/>
      <c r="H266" s="405"/>
    </row>
    <row r="267" spans="1:11" ht="16.5" thickBot="1" x14ac:dyDescent="0.3">
      <c r="A267" s="647"/>
      <c r="B267" s="374"/>
      <c r="C267" s="374"/>
      <c r="D267" s="374"/>
      <c r="E267" s="374"/>
      <c r="F267" s="641"/>
      <c r="G267" s="648"/>
      <c r="H267" s="648"/>
    </row>
    <row r="268" spans="1:11" x14ac:dyDescent="0.25">
      <c r="A268" s="642" t="s">
        <v>1950</v>
      </c>
      <c r="B268" s="643"/>
      <c r="C268" s="643" t="s">
        <v>1971</v>
      </c>
      <c r="D268" s="644" t="s">
        <v>1310</v>
      </c>
      <c r="E268" s="643">
        <v>1950</v>
      </c>
      <c r="F268" s="645">
        <v>1</v>
      </c>
      <c r="G268" s="386"/>
      <c r="H268" s="385"/>
    </row>
    <row r="269" spans="1:11" s="402" customFormat="1" x14ac:dyDescent="0.25">
      <c r="A269" s="383" t="s">
        <v>1952</v>
      </c>
      <c r="B269" s="382" t="s">
        <v>1318</v>
      </c>
      <c r="C269" s="372" t="s">
        <v>2023</v>
      </c>
      <c r="D269" s="382" t="s">
        <v>1310</v>
      </c>
      <c r="E269" s="382">
        <v>1950</v>
      </c>
      <c r="F269" s="380">
        <v>1</v>
      </c>
      <c r="G269" s="376">
        <v>1600</v>
      </c>
      <c r="H269" s="369"/>
    </row>
    <row r="270" spans="1:11" s="392" customFormat="1" x14ac:dyDescent="0.25">
      <c r="A270" s="378" t="s">
        <v>1954</v>
      </c>
      <c r="B270" s="377"/>
      <c r="C270" s="377" t="s">
        <v>1319</v>
      </c>
      <c r="D270" s="377" t="s">
        <v>153</v>
      </c>
      <c r="E270" s="377">
        <v>1950</v>
      </c>
      <c r="F270" s="686"/>
      <c r="G270" s="401"/>
      <c r="H270" s="404"/>
    </row>
    <row r="271" spans="1:11" x14ac:dyDescent="0.25">
      <c r="A271" s="384" t="s">
        <v>1953</v>
      </c>
      <c r="B271" s="372" t="s">
        <v>1317</v>
      </c>
      <c r="C271" s="372" t="s">
        <v>1972</v>
      </c>
      <c r="D271" s="372" t="s">
        <v>153</v>
      </c>
      <c r="E271" s="372">
        <v>1950</v>
      </c>
      <c r="F271" s="380">
        <v>1</v>
      </c>
      <c r="G271" s="376"/>
      <c r="H271" s="369"/>
    </row>
    <row r="272" spans="1:11" s="402" customFormat="1" x14ac:dyDescent="0.25">
      <c r="A272" s="384" t="s">
        <v>1953</v>
      </c>
      <c r="B272" s="372" t="s">
        <v>1317</v>
      </c>
      <c r="C272" s="372" t="s">
        <v>1441</v>
      </c>
      <c r="D272" s="373" t="s">
        <v>1307</v>
      </c>
      <c r="E272" s="372">
        <v>2200</v>
      </c>
      <c r="F272" s="380">
        <v>1</v>
      </c>
      <c r="G272" s="370"/>
      <c r="H272" s="369"/>
      <c r="I272"/>
      <c r="J272"/>
      <c r="K272"/>
    </row>
    <row r="273" spans="1:11" s="402" customFormat="1" x14ac:dyDescent="0.25">
      <c r="A273" s="384" t="s">
        <v>1953</v>
      </c>
      <c r="B273" s="372" t="s">
        <v>1317</v>
      </c>
      <c r="C273" s="372" t="s">
        <v>1973</v>
      </c>
      <c r="D273" s="372" t="s">
        <v>1310</v>
      </c>
      <c r="E273" s="372">
        <v>1950</v>
      </c>
      <c r="F273" s="380">
        <v>1</v>
      </c>
      <c r="G273" s="370"/>
      <c r="H273" s="369"/>
      <c r="I273"/>
      <c r="J273"/>
      <c r="K273"/>
    </row>
    <row r="274" spans="1:11" s="402" customFormat="1" x14ac:dyDescent="0.25">
      <c r="A274" s="375" t="s">
        <v>2232</v>
      </c>
      <c r="B274" s="367"/>
      <c r="C274" s="372" t="s">
        <v>2215</v>
      </c>
      <c r="D274" s="372" t="s">
        <v>48</v>
      </c>
      <c r="E274" s="367">
        <v>2550</v>
      </c>
      <c r="F274" s="380">
        <v>1</v>
      </c>
      <c r="G274" s="370"/>
      <c r="H274" s="369"/>
    </row>
    <row r="275" spans="1:11" x14ac:dyDescent="0.25">
      <c r="A275" s="375" t="s">
        <v>2086</v>
      </c>
      <c r="B275" s="372"/>
      <c r="C275" s="372" t="s">
        <v>2087</v>
      </c>
      <c r="D275" s="372" t="s">
        <v>48</v>
      </c>
      <c r="E275" s="372">
        <v>2800</v>
      </c>
      <c r="F275" s="380">
        <v>1</v>
      </c>
      <c r="G275" s="370"/>
      <c r="H275" s="369"/>
    </row>
    <row r="276" spans="1:11" x14ac:dyDescent="0.25">
      <c r="A276" s="375" t="s">
        <v>1951</v>
      </c>
      <c r="B276" s="372"/>
      <c r="C276" s="372" t="s">
        <v>1941</v>
      </c>
      <c r="D276" s="372" t="s">
        <v>48</v>
      </c>
      <c r="E276" s="372">
        <v>2500</v>
      </c>
      <c r="F276" s="380">
        <v>1</v>
      </c>
      <c r="G276" s="370"/>
      <c r="H276" s="369"/>
      <c r="I276" s="402"/>
      <c r="J276" s="402"/>
      <c r="K276" s="402"/>
    </row>
    <row r="277" spans="1:11" x14ac:dyDescent="0.25">
      <c r="A277" s="375" t="s">
        <v>1951</v>
      </c>
      <c r="B277" s="372"/>
      <c r="C277" s="372" t="s">
        <v>1827</v>
      </c>
      <c r="D277" s="372" t="s">
        <v>1791</v>
      </c>
      <c r="E277" s="372">
        <v>2400</v>
      </c>
      <c r="F277" s="380">
        <v>1</v>
      </c>
      <c r="G277" s="370"/>
      <c r="H277" s="369"/>
      <c r="I277" s="402"/>
      <c r="J277" s="402"/>
      <c r="K277" s="402"/>
    </row>
    <row r="278" spans="1:11" x14ac:dyDescent="0.25">
      <c r="A278" s="375" t="s">
        <v>1943</v>
      </c>
      <c r="B278" s="372"/>
      <c r="C278" s="372" t="s">
        <v>1942</v>
      </c>
      <c r="D278" s="372" t="s">
        <v>48</v>
      </c>
      <c r="E278" s="372">
        <v>2500</v>
      </c>
      <c r="F278" s="380">
        <v>1</v>
      </c>
      <c r="G278" s="370"/>
      <c r="H278" s="369"/>
      <c r="I278" s="402"/>
      <c r="J278" s="402"/>
      <c r="K278" s="402"/>
    </row>
    <row r="279" spans="1:11" x14ac:dyDescent="0.25">
      <c r="A279" s="378" t="s">
        <v>2143</v>
      </c>
      <c r="B279" s="377" t="s">
        <v>98</v>
      </c>
      <c r="C279" s="377" t="s">
        <v>1902</v>
      </c>
      <c r="D279" s="662" t="s">
        <v>48</v>
      </c>
      <c r="E279" s="377">
        <v>2900</v>
      </c>
      <c r="F279" s="376"/>
      <c r="G279" s="376"/>
      <c r="H279" s="369"/>
    </row>
    <row r="280" spans="1:11" x14ac:dyDescent="0.25">
      <c r="A280" s="375" t="s">
        <v>1955</v>
      </c>
      <c r="B280" s="372" t="s">
        <v>98</v>
      </c>
      <c r="C280" s="372" t="s">
        <v>1940</v>
      </c>
      <c r="D280" s="382" t="s">
        <v>48</v>
      </c>
      <c r="E280" s="372">
        <v>2900</v>
      </c>
      <c r="F280" s="380">
        <v>1</v>
      </c>
      <c r="G280" s="376"/>
      <c r="H280" s="369"/>
    </row>
    <row r="281" spans="1:11" x14ac:dyDescent="0.25">
      <c r="A281" s="375" t="s">
        <v>2231</v>
      </c>
      <c r="B281" s="372" t="s">
        <v>152</v>
      </c>
      <c r="C281" s="372" t="s">
        <v>2230</v>
      </c>
      <c r="D281" s="382" t="s">
        <v>105</v>
      </c>
      <c r="E281" s="372">
        <v>3200</v>
      </c>
      <c r="F281" s="380">
        <v>1</v>
      </c>
      <c r="G281" s="376"/>
      <c r="H281" s="369"/>
    </row>
    <row r="282" spans="1:11" s="381" customFormat="1" x14ac:dyDescent="0.25">
      <c r="A282" s="375" t="s">
        <v>2099</v>
      </c>
      <c r="B282" s="372" t="s">
        <v>1316</v>
      </c>
      <c r="C282" s="372" t="s">
        <v>1490</v>
      </c>
      <c r="D282" s="372" t="s">
        <v>1310</v>
      </c>
      <c r="E282" s="372">
        <v>2800</v>
      </c>
      <c r="F282" s="380">
        <v>2</v>
      </c>
      <c r="G282" s="370">
        <v>1800</v>
      </c>
      <c r="H282" s="369"/>
    </row>
    <row r="283" spans="1:11" s="381" customFormat="1" x14ac:dyDescent="0.25">
      <c r="A283" s="378" t="s">
        <v>2256</v>
      </c>
      <c r="B283" s="377" t="s">
        <v>1316</v>
      </c>
      <c r="C283" s="377" t="s">
        <v>1916</v>
      </c>
      <c r="D283" s="377" t="s">
        <v>1310</v>
      </c>
      <c r="E283" s="377">
        <v>2700</v>
      </c>
      <c r="F283" s="376"/>
      <c r="G283" s="370"/>
      <c r="H283" s="369"/>
    </row>
    <row r="284" spans="1:11" s="381" customFormat="1" x14ac:dyDescent="0.25">
      <c r="A284" s="375" t="s">
        <v>1956</v>
      </c>
      <c r="B284" s="372"/>
      <c r="C284" s="372" t="s">
        <v>1465</v>
      </c>
      <c r="D284" s="372" t="s">
        <v>48</v>
      </c>
      <c r="E284" s="372">
        <v>2700</v>
      </c>
      <c r="F284" s="376">
        <v>2</v>
      </c>
      <c r="G284" s="376"/>
      <c r="H284" s="369"/>
    </row>
    <row r="285" spans="1:11" s="381" customFormat="1" x14ac:dyDescent="0.25">
      <c r="A285" s="375" t="s">
        <v>1923</v>
      </c>
      <c r="B285" s="372"/>
      <c r="C285" s="372" t="s">
        <v>1315</v>
      </c>
      <c r="D285" s="372" t="s">
        <v>1310</v>
      </c>
      <c r="E285" s="372">
        <v>2200</v>
      </c>
      <c r="F285" s="380">
        <v>1</v>
      </c>
      <c r="G285" s="376">
        <v>1800</v>
      </c>
      <c r="H285" s="369">
        <v>2</v>
      </c>
    </row>
    <row r="286" spans="1:11" s="381" customFormat="1" x14ac:dyDescent="0.25">
      <c r="A286" s="375" t="s">
        <v>2132</v>
      </c>
      <c r="B286" s="372"/>
      <c r="C286" s="372" t="s">
        <v>2095</v>
      </c>
      <c r="D286" s="382" t="s">
        <v>48</v>
      </c>
      <c r="E286" s="372">
        <v>2700</v>
      </c>
      <c r="F286" s="380">
        <v>1</v>
      </c>
      <c r="G286" s="376"/>
      <c r="H286" s="369"/>
    </row>
    <row r="287" spans="1:11" s="657" customFormat="1" x14ac:dyDescent="0.25">
      <c r="A287" s="375" t="s">
        <v>2010</v>
      </c>
      <c r="B287" s="372"/>
      <c r="C287" s="372" t="s">
        <v>2009</v>
      </c>
      <c r="D287" s="382" t="s">
        <v>48</v>
      </c>
      <c r="E287" s="372">
        <v>2700</v>
      </c>
      <c r="F287" s="380">
        <v>1</v>
      </c>
      <c r="G287" s="401"/>
      <c r="H287" s="404"/>
    </row>
    <row r="288" spans="1:11" s="381" customFormat="1" x14ac:dyDescent="0.25">
      <c r="A288" s="375" t="s">
        <v>1957</v>
      </c>
      <c r="B288" s="372"/>
      <c r="C288" s="372" t="s">
        <v>1487</v>
      </c>
      <c r="D288" s="382" t="s">
        <v>1488</v>
      </c>
      <c r="E288" s="372">
        <v>2900</v>
      </c>
      <c r="F288" s="380">
        <v>1</v>
      </c>
      <c r="G288" s="376">
        <v>1800</v>
      </c>
      <c r="H288" s="404"/>
    </row>
    <row r="289" spans="1:9" s="381" customFormat="1" x14ac:dyDescent="0.25">
      <c r="A289" s="378" t="s">
        <v>2264</v>
      </c>
      <c r="B289" s="377"/>
      <c r="C289" s="377" t="s">
        <v>2083</v>
      </c>
      <c r="D289" s="662" t="s">
        <v>48</v>
      </c>
      <c r="E289" s="377">
        <v>2700</v>
      </c>
      <c r="F289" s="376"/>
      <c r="G289" s="376"/>
      <c r="H289" s="404"/>
    </row>
    <row r="290" spans="1:9" s="381" customFormat="1" x14ac:dyDescent="0.25">
      <c r="A290" s="375" t="s">
        <v>2131</v>
      </c>
      <c r="B290" s="372"/>
      <c r="C290" s="372" t="s">
        <v>1797</v>
      </c>
      <c r="D290" s="382" t="s">
        <v>48</v>
      </c>
      <c r="E290" s="372">
        <v>2500</v>
      </c>
      <c r="F290" s="380">
        <v>1</v>
      </c>
      <c r="G290" s="376"/>
      <c r="H290" s="404"/>
    </row>
    <row r="291" spans="1:9" s="381" customFormat="1" x14ac:dyDescent="0.25">
      <c r="A291" s="375" t="s">
        <v>1984</v>
      </c>
      <c r="B291" s="372" t="s">
        <v>1857</v>
      </c>
      <c r="C291" s="372" t="s">
        <v>1797</v>
      </c>
      <c r="D291" s="382" t="s">
        <v>48</v>
      </c>
      <c r="E291" s="372">
        <v>2500</v>
      </c>
      <c r="F291" s="380">
        <v>1</v>
      </c>
      <c r="G291" s="401"/>
      <c r="H291" s="404"/>
    </row>
    <row r="292" spans="1:9" s="381" customFormat="1" x14ac:dyDescent="0.25">
      <c r="A292" s="375" t="s">
        <v>2173</v>
      </c>
      <c r="B292" s="372" t="s">
        <v>1857</v>
      </c>
      <c r="C292" s="372" t="s">
        <v>2034</v>
      </c>
      <c r="D292" s="382" t="s">
        <v>48</v>
      </c>
      <c r="E292" s="372">
        <v>2700</v>
      </c>
      <c r="F292" s="380">
        <v>2</v>
      </c>
      <c r="G292" s="376"/>
      <c r="H292" s="369"/>
    </row>
    <row r="293" spans="1:9" s="381" customFormat="1" x14ac:dyDescent="0.25">
      <c r="A293" s="375" t="s">
        <v>2133</v>
      </c>
      <c r="B293" s="372" t="s">
        <v>2098</v>
      </c>
      <c r="C293" s="372" t="s">
        <v>1795</v>
      </c>
      <c r="D293" s="382" t="s">
        <v>48</v>
      </c>
      <c r="E293" s="372">
        <v>2450</v>
      </c>
      <c r="F293" s="380">
        <v>1</v>
      </c>
      <c r="G293" s="401"/>
      <c r="H293" s="404"/>
    </row>
    <row r="294" spans="1:9" s="657" customFormat="1" x14ac:dyDescent="0.25">
      <c r="A294" s="375" t="s">
        <v>2178</v>
      </c>
      <c r="B294" s="372" t="s">
        <v>1857</v>
      </c>
      <c r="C294" s="372" t="s">
        <v>1908</v>
      </c>
      <c r="D294" s="382" t="s">
        <v>105</v>
      </c>
      <c r="E294" s="372">
        <v>2450</v>
      </c>
      <c r="F294" s="380">
        <v>1</v>
      </c>
      <c r="G294" s="401"/>
      <c r="H294" s="404"/>
    </row>
    <row r="295" spans="1:9" s="381" customFormat="1" x14ac:dyDescent="0.25">
      <c r="A295" s="375" t="s">
        <v>1935</v>
      </c>
      <c r="B295" s="372" t="s">
        <v>725</v>
      </c>
      <c r="C295" s="372" t="s">
        <v>1797</v>
      </c>
      <c r="D295" s="382" t="s">
        <v>48</v>
      </c>
      <c r="E295" s="372">
        <v>3100</v>
      </c>
      <c r="F295" s="380">
        <v>1</v>
      </c>
      <c r="G295" s="376"/>
      <c r="H295" s="369"/>
    </row>
    <row r="296" spans="1:9" s="657" customFormat="1" x14ac:dyDescent="0.25">
      <c r="A296" s="375" t="s">
        <v>1935</v>
      </c>
      <c r="B296" s="372" t="s">
        <v>725</v>
      </c>
      <c r="C296" s="372" t="s">
        <v>1890</v>
      </c>
      <c r="D296" s="382" t="s">
        <v>48</v>
      </c>
      <c r="E296" s="372">
        <v>3300</v>
      </c>
      <c r="F296" s="380">
        <v>1</v>
      </c>
      <c r="G296" s="376">
        <v>1800</v>
      </c>
      <c r="H296" s="404"/>
    </row>
    <row r="297" spans="1:9" s="381" customFormat="1" x14ac:dyDescent="0.25">
      <c r="A297" s="375" t="s">
        <v>1798</v>
      </c>
      <c r="B297" s="372" t="s">
        <v>725</v>
      </c>
      <c r="C297" s="372" t="s">
        <v>1773</v>
      </c>
      <c r="D297" s="382" t="s">
        <v>48</v>
      </c>
      <c r="E297" s="372">
        <v>3800</v>
      </c>
      <c r="F297" s="380">
        <v>1</v>
      </c>
      <c r="G297" s="376">
        <v>3000</v>
      </c>
      <c r="H297" s="369"/>
    </row>
    <row r="298" spans="1:9" s="381" customFormat="1" x14ac:dyDescent="0.25">
      <c r="A298" s="375" t="s">
        <v>1799</v>
      </c>
      <c r="B298" s="372" t="s">
        <v>725</v>
      </c>
      <c r="C298" s="372" t="s">
        <v>1797</v>
      </c>
      <c r="D298" s="382" t="s">
        <v>48</v>
      </c>
      <c r="E298" s="372">
        <v>3300</v>
      </c>
      <c r="F298" s="380">
        <v>1</v>
      </c>
      <c r="G298" s="401"/>
      <c r="H298" s="404"/>
      <c r="I298" s="381" t="s">
        <v>2229</v>
      </c>
    </row>
    <row r="299" spans="1:9" s="381" customFormat="1" x14ac:dyDescent="0.25">
      <c r="A299" s="378" t="s">
        <v>1314</v>
      </c>
      <c r="B299" s="377"/>
      <c r="C299" s="377" t="s">
        <v>1489</v>
      </c>
      <c r="D299" s="377" t="s">
        <v>153</v>
      </c>
      <c r="E299" s="377">
        <v>1980</v>
      </c>
      <c r="F299" s="376"/>
      <c r="G299" s="376">
        <v>1500</v>
      </c>
      <c r="H299" s="369">
        <v>1.5</v>
      </c>
    </row>
    <row r="300" spans="1:9" s="381" customFormat="1" x14ac:dyDescent="0.25">
      <c r="A300" s="375"/>
      <c r="B300" s="377"/>
      <c r="C300" s="372"/>
      <c r="D300" s="382"/>
      <c r="E300" s="372"/>
      <c r="F300" s="376"/>
      <c r="G300" s="376"/>
      <c r="H300" s="369"/>
    </row>
    <row r="301" spans="1:9" s="381" customFormat="1" x14ac:dyDescent="0.25">
      <c r="A301" s="375" t="s">
        <v>2092</v>
      </c>
      <c r="B301" s="372"/>
      <c r="C301" s="372" t="s">
        <v>1486</v>
      </c>
      <c r="D301" s="382" t="s">
        <v>48</v>
      </c>
      <c r="E301" s="372">
        <v>3100</v>
      </c>
      <c r="F301" s="380">
        <v>1</v>
      </c>
      <c r="G301" s="401"/>
      <c r="H301" s="404"/>
    </row>
    <row r="302" spans="1:9" s="657" customFormat="1" x14ac:dyDescent="0.25">
      <c r="A302" s="375" t="s">
        <v>1978</v>
      </c>
      <c r="B302" s="372"/>
      <c r="C302" s="372" t="s">
        <v>1977</v>
      </c>
      <c r="D302" s="382" t="s">
        <v>153</v>
      </c>
      <c r="E302" s="372">
        <v>2300</v>
      </c>
      <c r="F302" s="380">
        <v>1</v>
      </c>
      <c r="G302" s="401"/>
      <c r="H302" s="404"/>
    </row>
    <row r="303" spans="1:9" s="381" customFormat="1" x14ac:dyDescent="0.25">
      <c r="A303" s="375" t="s">
        <v>1313</v>
      </c>
      <c r="B303" s="372"/>
      <c r="C303" s="372" t="s">
        <v>1312</v>
      </c>
      <c r="D303" s="372" t="s">
        <v>1310</v>
      </c>
      <c r="E303" s="372">
        <v>2100</v>
      </c>
      <c r="F303" s="380">
        <v>2</v>
      </c>
      <c r="G303" s="376"/>
      <c r="H303" s="369"/>
    </row>
    <row r="304" spans="1:9" s="381" customFormat="1" x14ac:dyDescent="0.25">
      <c r="A304" s="375" t="s">
        <v>2027</v>
      </c>
      <c r="B304" s="372" t="s">
        <v>2080</v>
      </c>
      <c r="C304" s="372" t="s">
        <v>2026</v>
      </c>
      <c r="D304" s="372" t="s">
        <v>1310</v>
      </c>
      <c r="E304" s="372">
        <v>2100</v>
      </c>
      <c r="F304" s="380">
        <v>1</v>
      </c>
      <c r="G304" s="376"/>
      <c r="H304" s="369"/>
    </row>
    <row r="305" spans="1:9" s="381" customFormat="1" x14ac:dyDescent="0.25">
      <c r="A305" s="375" t="s">
        <v>2228</v>
      </c>
      <c r="B305" s="372"/>
      <c r="C305" s="372" t="s">
        <v>1454</v>
      </c>
      <c r="D305" s="382" t="s">
        <v>48</v>
      </c>
      <c r="E305" s="372">
        <v>3200</v>
      </c>
      <c r="F305" s="380">
        <v>1</v>
      </c>
      <c r="G305" s="370"/>
      <c r="H305" s="369"/>
    </row>
    <row r="306" spans="1:9" s="381" customFormat="1" x14ac:dyDescent="0.25">
      <c r="A306" s="375" t="s">
        <v>2125</v>
      </c>
      <c r="B306" s="372"/>
      <c r="C306" s="372" t="s">
        <v>2093</v>
      </c>
      <c r="D306" s="382" t="s">
        <v>1488</v>
      </c>
      <c r="E306" s="372">
        <v>4200</v>
      </c>
      <c r="F306" s="380">
        <v>1</v>
      </c>
      <c r="G306" s="370"/>
      <c r="H306" s="369"/>
    </row>
    <row r="307" spans="1:9" s="381" customFormat="1" x14ac:dyDescent="0.25">
      <c r="A307" s="375" t="s">
        <v>1980</v>
      </c>
      <c r="B307" s="372"/>
      <c r="C307" s="372" t="s">
        <v>1981</v>
      </c>
      <c r="D307" s="382" t="s">
        <v>48</v>
      </c>
      <c r="E307" s="372">
        <v>2300</v>
      </c>
      <c r="F307" s="380">
        <v>1</v>
      </c>
      <c r="G307" s="370"/>
      <c r="H307" s="369"/>
    </row>
    <row r="308" spans="1:9" s="381" customFormat="1" x14ac:dyDescent="0.25">
      <c r="A308" s="378" t="s">
        <v>1958</v>
      </c>
      <c r="B308" s="372"/>
      <c r="C308" s="377" t="s">
        <v>1311</v>
      </c>
      <c r="D308" s="379" t="s">
        <v>1307</v>
      </c>
      <c r="E308" s="377">
        <v>3200</v>
      </c>
      <c r="F308" s="376"/>
      <c r="G308" s="370"/>
      <c r="H308" s="369"/>
    </row>
    <row r="309" spans="1:9" s="381" customFormat="1" x14ac:dyDescent="0.25">
      <c r="A309" s="378" t="s">
        <v>2089</v>
      </c>
      <c r="B309" s="377"/>
      <c r="C309" s="377" t="s">
        <v>2088</v>
      </c>
      <c r="D309" s="377" t="s">
        <v>1310</v>
      </c>
      <c r="E309" s="377">
        <v>2400</v>
      </c>
      <c r="F309" s="685"/>
      <c r="G309" s="669"/>
      <c r="H309" s="369"/>
    </row>
    <row r="310" spans="1:9" s="381" customFormat="1" x14ac:dyDescent="0.25">
      <c r="A310" s="375" t="s">
        <v>2073</v>
      </c>
      <c r="B310" s="372"/>
      <c r="C310" s="372" t="s">
        <v>2072</v>
      </c>
      <c r="D310" s="372" t="s">
        <v>1310</v>
      </c>
      <c r="E310" s="372">
        <v>2300</v>
      </c>
      <c r="F310" s="371">
        <v>1</v>
      </c>
      <c r="G310" s="667"/>
      <c r="H310" s="369"/>
      <c r="I310" s="381" t="s">
        <v>2229</v>
      </c>
    </row>
    <row r="311" spans="1:9" s="381" customFormat="1" x14ac:dyDescent="0.25">
      <c r="A311" s="375" t="s">
        <v>2022</v>
      </c>
      <c r="B311" s="372" t="s">
        <v>133</v>
      </c>
      <c r="C311" s="372" t="s">
        <v>2020</v>
      </c>
      <c r="D311" s="372" t="s">
        <v>1310</v>
      </c>
      <c r="E311" s="372">
        <v>2300</v>
      </c>
      <c r="F311" s="371">
        <v>1</v>
      </c>
      <c r="G311" s="376"/>
      <c r="H311" s="369"/>
      <c r="I311" s="381" t="s">
        <v>2229</v>
      </c>
    </row>
    <row r="312" spans="1:9" s="657" customFormat="1" x14ac:dyDescent="0.25">
      <c r="A312" s="378" t="s">
        <v>1754</v>
      </c>
      <c r="B312" s="377"/>
      <c r="C312" s="377" t="s">
        <v>1961</v>
      </c>
      <c r="D312" s="377" t="s">
        <v>1310</v>
      </c>
      <c r="E312" s="377">
        <v>2300</v>
      </c>
      <c r="F312" s="670"/>
      <c r="G312" s="401"/>
      <c r="H312" s="404"/>
    </row>
    <row r="313" spans="1:9" s="657" customFormat="1" x14ac:dyDescent="0.25">
      <c r="A313" s="375" t="s">
        <v>2266</v>
      </c>
      <c r="B313" s="372" t="s">
        <v>2055</v>
      </c>
      <c r="C313" s="372" t="s">
        <v>2265</v>
      </c>
      <c r="D313" s="372" t="s">
        <v>101</v>
      </c>
      <c r="E313" s="372"/>
      <c r="F313" s="371">
        <v>1</v>
      </c>
      <c r="G313" s="401"/>
      <c r="H313" s="404"/>
    </row>
    <row r="314" spans="1:9" s="381" customFormat="1" x14ac:dyDescent="0.25">
      <c r="A314" s="375" t="s">
        <v>2233</v>
      </c>
      <c r="B314" s="372" t="s">
        <v>2055</v>
      </c>
      <c r="C314" s="372" t="s">
        <v>1777</v>
      </c>
      <c r="D314" s="372" t="s">
        <v>101</v>
      </c>
      <c r="E314" s="372">
        <v>6900</v>
      </c>
      <c r="F314" s="371">
        <v>1</v>
      </c>
      <c r="G314" s="370"/>
      <c r="H314" s="369"/>
    </row>
    <row r="315" spans="1:9" s="381" customFormat="1" x14ac:dyDescent="0.25">
      <c r="A315" s="375" t="s">
        <v>1309</v>
      </c>
      <c r="B315" s="374"/>
      <c r="C315" s="387" t="s">
        <v>1962</v>
      </c>
      <c r="D315" s="372" t="s">
        <v>153</v>
      </c>
      <c r="E315" s="372">
        <v>2300</v>
      </c>
      <c r="F315" s="371">
        <v>1</v>
      </c>
      <c r="G315" s="370"/>
      <c r="H315" s="369"/>
    </row>
    <row r="316" spans="1:9" s="381" customFormat="1" x14ac:dyDescent="0.25">
      <c r="A316" s="378" t="s">
        <v>2269</v>
      </c>
      <c r="B316" s="377"/>
      <c r="C316" s="377" t="s">
        <v>1308</v>
      </c>
      <c r="D316" s="379" t="s">
        <v>1307</v>
      </c>
      <c r="E316" s="377">
        <v>3980</v>
      </c>
      <c r="F316" s="685"/>
      <c r="G316" s="370"/>
      <c r="H316" s="369"/>
    </row>
    <row r="317" spans="1:9" s="381" customFormat="1" x14ac:dyDescent="0.25">
      <c r="A317" s="368"/>
      <c r="B317" s="367"/>
      <c r="C317" s="367"/>
      <c r="D317" s="367"/>
      <c r="E317" s="367"/>
      <c r="F317" s="365">
        <f>SUM(F3:F316)</f>
        <v>326</v>
      </c>
      <c r="G317" s="365"/>
      <c r="H317" s="365"/>
    </row>
    <row r="318" spans="1:9" s="381" customFormat="1" x14ac:dyDescent="0.25">
      <c r="A318" s="368"/>
      <c r="B318" s="367"/>
      <c r="C318" s="367"/>
      <c r="D318" s="367"/>
      <c r="E318" s="367"/>
      <c r="F318" s="365"/>
      <c r="G318" s="366"/>
      <c r="H318" s="365"/>
    </row>
    <row r="319" spans="1:9" s="381" customFormat="1" x14ac:dyDescent="0.25">
      <c r="A319" s="368" t="s">
        <v>1755</v>
      </c>
      <c r="B319" s="367"/>
      <c r="C319" s="367"/>
      <c r="D319" s="367"/>
      <c r="E319" s="367"/>
      <c r="F319" s="365"/>
      <c r="G319" s="366"/>
      <c r="H319" s="365"/>
    </row>
    <row r="320" spans="1:9" s="381" customFormat="1" x14ac:dyDescent="0.25">
      <c r="A320" s="368" t="s">
        <v>1767</v>
      </c>
      <c r="B320" s="367"/>
      <c r="C320" s="367"/>
      <c r="D320" s="367"/>
      <c r="E320" s="367"/>
      <c r="F320" s="365"/>
      <c r="G320" s="366"/>
      <c r="H320" s="365"/>
    </row>
    <row r="321" spans="1:11" s="381" customFormat="1" x14ac:dyDescent="0.25">
      <c r="A321" s="368" t="s">
        <v>1756</v>
      </c>
      <c r="B321" s="367"/>
      <c r="C321" s="367"/>
      <c r="D321" s="367"/>
      <c r="E321" s="367"/>
      <c r="F321" s="365"/>
      <c r="G321" s="366"/>
      <c r="H321" s="365"/>
    </row>
    <row r="322" spans="1:11" s="381" customFormat="1" x14ac:dyDescent="0.25">
      <c r="A322" s="368" t="s">
        <v>1757</v>
      </c>
      <c r="B322" s="367"/>
      <c r="C322" s="367"/>
      <c r="D322" s="367"/>
      <c r="E322" s="367"/>
      <c r="F322" s="365"/>
      <c r="G322" s="366"/>
      <c r="H322" s="365"/>
    </row>
    <row r="323" spans="1:11" s="381" customFormat="1" x14ac:dyDescent="0.25">
      <c r="A323" s="368" t="s">
        <v>1758</v>
      </c>
      <c r="B323" s="367"/>
      <c r="C323" s="367"/>
      <c r="D323" s="367"/>
      <c r="E323" s="367"/>
      <c r="F323" s="365"/>
      <c r="G323" s="366"/>
      <c r="H323" s="365"/>
    </row>
    <row r="324" spans="1:11" s="381" customFormat="1" x14ac:dyDescent="0.25">
      <c r="A324" s="368" t="s">
        <v>1768</v>
      </c>
      <c r="B324" s="367"/>
      <c r="C324" s="367"/>
      <c r="D324" s="367"/>
      <c r="E324" s="367"/>
      <c r="F324" s="365"/>
      <c r="G324" s="366"/>
      <c r="H324" s="365"/>
    </row>
    <row r="325" spans="1:11" s="381" customFormat="1" x14ac:dyDescent="0.25">
      <c r="A325" s="368" t="s">
        <v>1757</v>
      </c>
      <c r="B325" s="367"/>
      <c r="C325" s="367"/>
      <c r="D325" s="367"/>
      <c r="E325" s="367"/>
      <c r="F325" s="365"/>
      <c r="G325" s="366"/>
      <c r="H325" s="365"/>
    </row>
    <row r="326" spans="1:11" s="381" customFormat="1" x14ac:dyDescent="0.25">
      <c r="A326" s="368" t="s">
        <v>1759</v>
      </c>
      <c r="B326" s="367"/>
      <c r="C326" s="367"/>
      <c r="D326" s="367"/>
      <c r="E326" s="367"/>
      <c r="F326" s="365"/>
      <c r="G326" s="366"/>
      <c r="H326" s="365"/>
    </row>
    <row r="327" spans="1:11" s="381" customFormat="1" x14ac:dyDescent="0.25">
      <c r="A327" s="368" t="s">
        <v>1760</v>
      </c>
      <c r="B327" s="367"/>
      <c r="C327" s="367"/>
      <c r="D327" s="367"/>
      <c r="E327" s="367"/>
      <c r="F327" s="365"/>
      <c r="G327" s="366"/>
      <c r="H327" s="365"/>
    </row>
    <row r="328" spans="1:11" s="381" customFormat="1" x14ac:dyDescent="0.25">
      <c r="A328" s="368"/>
      <c r="B328" s="367"/>
      <c r="C328" s="367"/>
      <c r="D328" s="367"/>
      <c r="E328" s="367"/>
      <c r="F328" s="365"/>
      <c r="G328" s="366"/>
      <c r="H328" s="365"/>
    </row>
    <row r="329" spans="1:11" s="381" customFormat="1" x14ac:dyDescent="0.25">
      <c r="A329" s="368" t="s">
        <v>1848</v>
      </c>
      <c r="B329" s="367" t="s">
        <v>1849</v>
      </c>
      <c r="C329" s="367">
        <v>64</v>
      </c>
      <c r="D329" s="367">
        <v>1</v>
      </c>
      <c r="E329" s="367">
        <v>3200</v>
      </c>
      <c r="F329" s="365"/>
      <c r="G329" s="366"/>
      <c r="H329" s="365"/>
    </row>
    <row r="330" spans="1:11" x14ac:dyDescent="0.25">
      <c r="B330" s="367" t="s">
        <v>1850</v>
      </c>
      <c r="C330" s="367" t="s">
        <v>1851</v>
      </c>
      <c r="D330" s="367">
        <v>1</v>
      </c>
      <c r="E330" s="367">
        <v>7500</v>
      </c>
      <c r="I330" s="381"/>
      <c r="J330" s="381"/>
      <c r="K330" s="381"/>
    </row>
    <row r="331" spans="1:11" x14ac:dyDescent="0.25">
      <c r="B331" s="367" t="s">
        <v>1852</v>
      </c>
      <c r="C331" s="367" t="s">
        <v>1853</v>
      </c>
      <c r="D331" s="367">
        <v>1</v>
      </c>
      <c r="E331" s="367">
        <v>7900</v>
      </c>
    </row>
  </sheetData>
  <pageMargins left="0.11811023622047245" right="0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Right="0"/>
  </sheetPr>
  <dimension ref="A1:HS664"/>
  <sheetViews>
    <sheetView showGridLines="0" zoomScale="60" zoomScaleNormal="60" zoomScaleSheetLayoutView="75" workbookViewId="0">
      <pane ySplit="5" topLeftCell="A23" activePane="bottomLeft" state="frozen"/>
      <selection pane="bottomLeft" activeCell="R37" sqref="R37"/>
    </sheetView>
  </sheetViews>
  <sheetFormatPr defaultColWidth="8.85546875" defaultRowHeight="15" x14ac:dyDescent="0.2"/>
  <cols>
    <col min="1" max="1" width="1.5703125" style="163" customWidth="1"/>
    <col min="2" max="2" width="14.28515625" style="46" customWidth="1"/>
    <col min="3" max="3" width="12.5703125" style="46" customWidth="1"/>
    <col min="4" max="4" width="49.85546875" style="290" customWidth="1"/>
    <col min="5" max="5" width="19.5703125" style="7" customWidth="1"/>
    <col min="6" max="6" width="16.42578125" style="7" customWidth="1"/>
    <col min="7" max="7" width="15.85546875" style="47" customWidth="1"/>
    <col min="8" max="8" width="11.7109375" style="7" customWidth="1"/>
    <col min="9" max="9" width="14" style="239" customWidth="1"/>
    <col min="10" max="10" width="18.7109375" style="47" customWidth="1"/>
    <col min="11" max="11" width="21" style="239" customWidth="1"/>
    <col min="12" max="12" width="19.5703125" style="47" customWidth="1"/>
    <col min="13" max="13" width="19.5703125" style="251" customWidth="1"/>
    <col min="14" max="39" width="8.85546875" style="14" customWidth="1"/>
    <col min="40" max="16384" width="8.85546875" style="2"/>
  </cols>
  <sheetData>
    <row r="1" spans="1:223" s="14" customFormat="1" ht="44.25" customHeight="1" x14ac:dyDescent="0.2">
      <c r="A1" s="20"/>
      <c r="B1" s="698" t="s">
        <v>1749</v>
      </c>
      <c r="C1" s="698"/>
      <c r="D1" s="698"/>
      <c r="E1" s="698"/>
      <c r="F1" s="453"/>
      <c r="G1" s="333"/>
      <c r="H1" s="334"/>
      <c r="I1" s="335"/>
      <c r="J1" s="333"/>
      <c r="K1" s="335"/>
      <c r="L1" s="333"/>
      <c r="M1" s="337"/>
    </row>
    <row r="2" spans="1:223" s="14" customFormat="1" ht="17.25" customHeight="1" x14ac:dyDescent="0.2">
      <c r="A2" s="20"/>
      <c r="B2" s="698"/>
      <c r="C2" s="698"/>
      <c r="D2" s="698"/>
      <c r="E2" s="698"/>
      <c r="F2" s="453"/>
      <c r="G2" s="57"/>
      <c r="H2" s="334"/>
      <c r="I2" s="338"/>
      <c r="J2" s="57"/>
      <c r="K2" s="56"/>
      <c r="L2" s="57"/>
      <c r="M2" s="253"/>
    </row>
    <row r="3" spans="1:223" s="14" customFormat="1" ht="22.5" customHeight="1" thickBot="1" x14ac:dyDescent="0.3">
      <c r="A3" s="20"/>
      <c r="B3" s="697" t="s">
        <v>1748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</row>
    <row r="4" spans="1:223" s="45" customFormat="1" ht="41.25" customHeight="1" thickBot="1" x14ac:dyDescent="0.3">
      <c r="A4" s="177"/>
      <c r="B4" s="245"/>
      <c r="C4" s="245"/>
      <c r="D4" s="452"/>
      <c r="E4" s="128" t="s">
        <v>370</v>
      </c>
      <c r="F4" s="357" t="s">
        <v>1285</v>
      </c>
      <c r="G4" s="637"/>
      <c r="H4" s="245"/>
      <c r="I4" s="93" t="s">
        <v>155</v>
      </c>
      <c r="J4" s="93"/>
      <c r="K4" s="93"/>
      <c r="L4" s="234" t="s">
        <v>424</v>
      </c>
      <c r="M4" s="694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</row>
    <row r="5" spans="1:223" s="45" customFormat="1" ht="60" customHeight="1" thickBot="1" x14ac:dyDescent="0.3">
      <c r="A5" s="177"/>
      <c r="B5" s="245" t="s">
        <v>420</v>
      </c>
      <c r="C5" s="245" t="s">
        <v>100</v>
      </c>
      <c r="D5" s="636" t="s">
        <v>371</v>
      </c>
      <c r="E5" s="245" t="s">
        <v>106</v>
      </c>
      <c r="F5" s="245" t="s">
        <v>1284</v>
      </c>
      <c r="G5" s="635" t="s">
        <v>120</v>
      </c>
      <c r="H5" s="245" t="s">
        <v>156</v>
      </c>
      <c r="I5" s="92" t="s">
        <v>425</v>
      </c>
      <c r="J5" s="92" t="s">
        <v>924</v>
      </c>
      <c r="K5" s="92" t="s">
        <v>421</v>
      </c>
      <c r="L5" s="234" t="s">
        <v>426</v>
      </c>
      <c r="M5" s="299" t="s">
        <v>121</v>
      </c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</row>
    <row r="6" spans="1:223" s="50" customFormat="1" ht="15.75" customHeight="1" x14ac:dyDescent="0.25">
      <c r="A6" s="178"/>
      <c r="B6" s="464"/>
      <c r="C6" s="464"/>
      <c r="D6" s="512" t="s">
        <v>265</v>
      </c>
      <c r="E6" s="541"/>
      <c r="F6" s="541"/>
      <c r="G6" s="461"/>
      <c r="H6" s="541"/>
      <c r="I6" s="460"/>
      <c r="J6" s="461"/>
      <c r="K6" s="460"/>
      <c r="L6" s="628"/>
      <c r="M6" s="634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</row>
    <row r="7" spans="1:223" ht="47.25" customHeight="1" x14ac:dyDescent="0.2">
      <c r="B7" s="245" t="s">
        <v>926</v>
      </c>
      <c r="C7" s="29" t="s">
        <v>105</v>
      </c>
      <c r="D7" s="273" t="s">
        <v>31</v>
      </c>
      <c r="E7" s="24" t="s">
        <v>45</v>
      </c>
      <c r="F7" s="465" t="str">
        <f t="shared" ref="F7:F14" si="0">HYPERLINK("http://www.bosal-autoflex.ru/instructions1/"&amp;LEFT(B7,4)&amp;MID(B7,6,4)&amp;".pdf","@")</f>
        <v>@</v>
      </c>
      <c r="G7" s="89"/>
      <c r="H7" s="113" t="s">
        <v>180</v>
      </c>
      <c r="I7" s="305"/>
      <c r="J7" s="103" t="s">
        <v>158</v>
      </c>
      <c r="K7" s="103"/>
      <c r="L7" s="122"/>
      <c r="M7" s="297">
        <v>8180</v>
      </c>
      <c r="AJ7" s="2"/>
      <c r="AK7" s="2"/>
      <c r="AL7" s="2"/>
      <c r="AM7" s="2"/>
    </row>
    <row r="8" spans="1:223" ht="36" customHeight="1" x14ac:dyDescent="0.2">
      <c r="A8" s="2"/>
      <c r="B8" s="245" t="s">
        <v>1243</v>
      </c>
      <c r="C8" s="29" t="s">
        <v>105</v>
      </c>
      <c r="D8" s="273" t="s">
        <v>1747</v>
      </c>
      <c r="E8" s="24" t="s">
        <v>1746</v>
      </c>
      <c r="F8" s="465" t="str">
        <f t="shared" si="0"/>
        <v>@</v>
      </c>
      <c r="G8" s="223"/>
      <c r="H8" s="160" t="s">
        <v>261</v>
      </c>
      <c r="I8" s="93" t="s">
        <v>155</v>
      </c>
      <c r="J8" s="101" t="s">
        <v>174</v>
      </c>
      <c r="K8" s="421" t="s">
        <v>1512</v>
      </c>
      <c r="L8" s="104"/>
      <c r="M8" s="297">
        <v>7680</v>
      </c>
      <c r="AJ8" s="2"/>
      <c r="AK8" s="2"/>
      <c r="AL8" s="2"/>
      <c r="AM8" s="2"/>
    </row>
    <row r="9" spans="1:223" s="4" customFormat="1" ht="63" customHeight="1" x14ac:dyDescent="0.2">
      <c r="A9" s="163"/>
      <c r="B9" s="245" t="s">
        <v>927</v>
      </c>
      <c r="C9" s="29" t="s">
        <v>105</v>
      </c>
      <c r="D9" s="273" t="s">
        <v>263</v>
      </c>
      <c r="E9" s="24" t="s">
        <v>40</v>
      </c>
      <c r="F9" s="465" t="str">
        <f t="shared" si="0"/>
        <v>@</v>
      </c>
      <c r="G9" s="89"/>
      <c r="H9" s="114" t="s">
        <v>179</v>
      </c>
      <c r="I9" s="152" t="s">
        <v>155</v>
      </c>
      <c r="J9" s="122" t="s">
        <v>157</v>
      </c>
      <c r="K9" s="122"/>
      <c r="L9" s="122"/>
      <c r="M9" s="297">
        <v>6640</v>
      </c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</row>
    <row r="10" spans="1:223" s="4" customFormat="1" ht="24" customHeight="1" x14ac:dyDescent="0.2">
      <c r="A10" s="163"/>
      <c r="B10" s="245" t="s">
        <v>928</v>
      </c>
      <c r="C10" s="29" t="s">
        <v>105</v>
      </c>
      <c r="D10" s="273" t="s">
        <v>264</v>
      </c>
      <c r="E10" s="24" t="s">
        <v>149</v>
      </c>
      <c r="F10" s="465" t="str">
        <f t="shared" si="0"/>
        <v>@</v>
      </c>
      <c r="G10" s="89"/>
      <c r="H10" s="115" t="s">
        <v>244</v>
      </c>
      <c r="I10" s="305"/>
      <c r="J10" s="112" t="s">
        <v>161</v>
      </c>
      <c r="K10" s="112"/>
      <c r="L10" s="106"/>
      <c r="M10" s="297">
        <v>8230</v>
      </c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</row>
    <row r="11" spans="1:223" s="4" customFormat="1" ht="30" customHeight="1" x14ac:dyDescent="0.2">
      <c r="A11" s="163"/>
      <c r="B11" s="245" t="s">
        <v>929</v>
      </c>
      <c r="C11" s="29" t="s">
        <v>105</v>
      </c>
      <c r="D11" s="273" t="s">
        <v>470</v>
      </c>
      <c r="E11" s="24" t="s">
        <v>150</v>
      </c>
      <c r="F11" s="465" t="str">
        <f t="shared" si="0"/>
        <v>@</v>
      </c>
      <c r="G11" s="89"/>
      <c r="H11" s="115" t="s">
        <v>182</v>
      </c>
      <c r="I11" s="305"/>
      <c r="J11" s="112" t="s">
        <v>161</v>
      </c>
      <c r="K11" s="112" t="s">
        <v>546</v>
      </c>
      <c r="L11" s="106"/>
      <c r="M11" s="297">
        <v>7810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</row>
    <row r="12" spans="1:223" s="4" customFormat="1" ht="29.25" customHeight="1" x14ac:dyDescent="0.2">
      <c r="A12" s="163"/>
      <c r="B12" s="245" t="s">
        <v>930</v>
      </c>
      <c r="C12" s="29" t="s">
        <v>105</v>
      </c>
      <c r="D12" s="273" t="s">
        <v>471</v>
      </c>
      <c r="E12" s="24" t="s">
        <v>552</v>
      </c>
      <c r="F12" s="465" t="str">
        <f t="shared" si="0"/>
        <v>@</v>
      </c>
      <c r="G12" s="89"/>
      <c r="H12" s="115" t="s">
        <v>208</v>
      </c>
      <c r="I12" s="93" t="s">
        <v>155</v>
      </c>
      <c r="J12" s="112" t="s">
        <v>161</v>
      </c>
      <c r="K12" s="112" t="s">
        <v>544</v>
      </c>
      <c r="L12" s="106"/>
      <c r="M12" s="297">
        <v>8090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</row>
    <row r="13" spans="1:223" s="4" customFormat="1" ht="27" customHeight="1" x14ac:dyDescent="0.2">
      <c r="A13" s="163"/>
      <c r="B13" s="245" t="s">
        <v>931</v>
      </c>
      <c r="C13" s="29" t="s">
        <v>105</v>
      </c>
      <c r="D13" s="273" t="s">
        <v>1745</v>
      </c>
      <c r="E13" s="24" t="s">
        <v>1578</v>
      </c>
      <c r="F13" s="465" t="str">
        <f t="shared" si="0"/>
        <v>@</v>
      </c>
      <c r="G13" s="522"/>
      <c r="H13" s="115" t="s">
        <v>655</v>
      </c>
      <c r="I13" s="93" t="s">
        <v>155</v>
      </c>
      <c r="J13" s="112" t="s">
        <v>161</v>
      </c>
      <c r="K13" s="112" t="s">
        <v>546</v>
      </c>
      <c r="L13" s="106"/>
      <c r="M13" s="297">
        <v>8090</v>
      </c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</row>
    <row r="14" spans="1:223" s="4" customFormat="1" ht="56.25" customHeight="1" x14ac:dyDescent="0.2">
      <c r="A14" s="163"/>
      <c r="B14" s="245" t="s">
        <v>1508</v>
      </c>
      <c r="C14" s="29" t="s">
        <v>534</v>
      </c>
      <c r="D14" s="273" t="s">
        <v>1530</v>
      </c>
      <c r="E14" s="24" t="s">
        <v>1507</v>
      </c>
      <c r="F14" s="465" t="str">
        <f t="shared" si="0"/>
        <v>@</v>
      </c>
      <c r="G14" s="623" t="s">
        <v>1503</v>
      </c>
      <c r="H14" s="115" t="s">
        <v>1506</v>
      </c>
      <c r="I14" s="93" t="s">
        <v>155</v>
      </c>
      <c r="J14" s="112" t="s">
        <v>59</v>
      </c>
      <c r="K14" s="112" t="s">
        <v>1505</v>
      </c>
      <c r="L14" s="106"/>
      <c r="M14" s="297">
        <v>17110</v>
      </c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</row>
    <row r="15" spans="1:223" s="4" customFormat="1" ht="20.25" customHeight="1" x14ac:dyDescent="0.35">
      <c r="A15" s="163"/>
      <c r="B15" s="464"/>
      <c r="C15" s="464"/>
      <c r="D15" s="542" t="s">
        <v>114</v>
      </c>
      <c r="E15" s="541"/>
      <c r="F15" s="541"/>
      <c r="G15" s="461"/>
      <c r="H15" s="478"/>
      <c r="I15" s="509"/>
      <c r="J15" s="476"/>
      <c r="K15" s="508"/>
      <c r="L15" s="507"/>
      <c r="M15" s="45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</row>
    <row r="16" spans="1:223" s="4" customFormat="1" ht="27" x14ac:dyDescent="0.2">
      <c r="A16" s="163"/>
      <c r="B16" s="245" t="s">
        <v>932</v>
      </c>
      <c r="C16" s="29" t="s">
        <v>105</v>
      </c>
      <c r="D16" s="273" t="s">
        <v>818</v>
      </c>
      <c r="E16" s="24" t="s">
        <v>35</v>
      </c>
      <c r="F16" s="465" t="str">
        <f>HYPERLINK("http://www.bosal-autoflex.ru/instructions1/"&amp;LEFT(B16,4)&amp;MID(B16,6,4)&amp;".pdf","@")</f>
        <v>@</v>
      </c>
      <c r="G16" s="89"/>
      <c r="H16" s="115" t="s">
        <v>196</v>
      </c>
      <c r="I16" s="152"/>
      <c r="J16" s="112" t="s">
        <v>460</v>
      </c>
      <c r="K16" s="235" t="s">
        <v>546</v>
      </c>
      <c r="L16" s="106"/>
      <c r="M16" s="297">
        <v>6690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</row>
    <row r="17" spans="1:223" s="4" customFormat="1" ht="27" x14ac:dyDescent="0.2">
      <c r="A17" s="163"/>
      <c r="B17" s="245" t="s">
        <v>933</v>
      </c>
      <c r="C17" s="29" t="s">
        <v>105</v>
      </c>
      <c r="D17" s="273" t="s">
        <v>500</v>
      </c>
      <c r="E17" s="24" t="s">
        <v>476</v>
      </c>
      <c r="F17" s="465" t="str">
        <f>HYPERLINK("http://www.bosal-autoflex.ru/instructions1/"&amp;LEFT(B17,4)&amp;MID(B17,6,4)&amp;".pdf","@")</f>
        <v>@</v>
      </c>
      <c r="G17" s="89"/>
      <c r="H17" s="115" t="s">
        <v>218</v>
      </c>
      <c r="I17" s="93" t="s">
        <v>155</v>
      </c>
      <c r="J17" s="112" t="s">
        <v>174</v>
      </c>
      <c r="K17" s="112" t="s">
        <v>546</v>
      </c>
      <c r="L17" s="106"/>
      <c r="M17" s="297">
        <v>9900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</row>
    <row r="18" spans="1:223" s="4" customFormat="1" ht="21" customHeight="1" x14ac:dyDescent="0.35">
      <c r="A18" s="163"/>
      <c r="B18" s="340" t="s">
        <v>934</v>
      </c>
      <c r="C18" s="29" t="s">
        <v>105</v>
      </c>
      <c r="D18" s="274" t="s">
        <v>499</v>
      </c>
      <c r="E18" s="149" t="s">
        <v>403</v>
      </c>
      <c r="F18" s="465" t="str">
        <f>HYPERLINK("http://www.bosal-autoflex.ru/instructions1/"&amp;LEFT(B18,4)&amp;MID(B18,6,4)&amp;".pdf","@")</f>
        <v>@</v>
      </c>
      <c r="G18" s="80"/>
      <c r="H18" s="116" t="s">
        <v>404</v>
      </c>
      <c r="I18" s="313"/>
      <c r="J18" s="122" t="s">
        <v>161</v>
      </c>
      <c r="K18" s="112" t="s">
        <v>546</v>
      </c>
      <c r="L18" s="107"/>
      <c r="M18" s="297">
        <v>10950</v>
      </c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</row>
    <row r="19" spans="1:223" s="4" customFormat="1" ht="22.5" customHeight="1" x14ac:dyDescent="0.2">
      <c r="A19" s="163"/>
      <c r="B19" s="245" t="s">
        <v>935</v>
      </c>
      <c r="C19" s="29" t="s">
        <v>105</v>
      </c>
      <c r="D19" s="274" t="s">
        <v>499</v>
      </c>
      <c r="E19" s="24" t="s">
        <v>628</v>
      </c>
      <c r="F19" s="465" t="str">
        <f>HYPERLINK("http://www.bosal-autoflex.ru/instructions1/"&amp;LEFT(B19,4)&amp;MID(B19,6,4)&amp;".pdf","@")</f>
        <v>@</v>
      </c>
      <c r="G19" s="89"/>
      <c r="H19" s="115" t="s">
        <v>230</v>
      </c>
      <c r="I19" s="94"/>
      <c r="J19" s="112" t="s">
        <v>174</v>
      </c>
      <c r="K19" s="112" t="s">
        <v>546</v>
      </c>
      <c r="L19" s="106"/>
      <c r="M19" s="297">
        <v>10240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</row>
    <row r="20" spans="1:223" s="4" customFormat="1" ht="22.5" customHeight="1" x14ac:dyDescent="0.2">
      <c r="A20" s="163"/>
      <c r="B20" s="245" t="s">
        <v>936</v>
      </c>
      <c r="C20" s="29" t="s">
        <v>105</v>
      </c>
      <c r="D20" s="273" t="s">
        <v>472</v>
      </c>
      <c r="E20" s="24" t="s">
        <v>150</v>
      </c>
      <c r="F20" s="465" t="str">
        <f>HYPERLINK("http://www.bosal-autoflex.ru/instructions1/"&amp;LEFT(B20,4)&amp;MID(B20,6,4)&amp;".pdf","@")</f>
        <v>@</v>
      </c>
      <c r="G20" s="89"/>
      <c r="H20" s="115" t="s">
        <v>407</v>
      </c>
      <c r="I20" s="152"/>
      <c r="J20" s="112" t="s">
        <v>174</v>
      </c>
      <c r="K20" s="112" t="s">
        <v>546</v>
      </c>
      <c r="L20" s="106"/>
      <c r="M20" s="297">
        <v>10240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</row>
    <row r="21" spans="1:223" s="4" customFormat="1" ht="22.5" customHeight="1" x14ac:dyDescent="0.35">
      <c r="A21" s="163"/>
      <c r="B21" s="464"/>
      <c r="C21" s="460"/>
      <c r="D21" s="482" t="s">
        <v>1577</v>
      </c>
      <c r="E21" s="541"/>
      <c r="F21" s="629"/>
      <c r="G21" s="628"/>
      <c r="H21" s="627"/>
      <c r="I21" s="626"/>
      <c r="J21" s="475"/>
      <c r="K21" s="507"/>
      <c r="L21" s="507"/>
      <c r="M21" s="45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</row>
    <row r="22" spans="1:223" s="4" customFormat="1" ht="22.5" customHeight="1" x14ac:dyDescent="0.2">
      <c r="A22" s="163"/>
      <c r="B22" s="245">
        <v>9010</v>
      </c>
      <c r="C22" s="29" t="s">
        <v>105</v>
      </c>
      <c r="D22" s="273" t="s">
        <v>1744</v>
      </c>
      <c r="E22" s="24" t="s">
        <v>725</v>
      </c>
      <c r="F22" s="399" t="str">
        <f>HYPERLINK("http://www.bosal-autoflex.ru/instructions1/"&amp;LEFT(B22,4)&amp;MID(B22,6,4)&amp;".pdf","@")</f>
        <v>@</v>
      </c>
      <c r="G22" s="522"/>
      <c r="H22" s="115"/>
      <c r="I22" s="152" t="s">
        <v>155</v>
      </c>
      <c r="J22" s="112" t="s">
        <v>730</v>
      </c>
      <c r="K22" s="112"/>
      <c r="L22" s="106"/>
      <c r="M22" s="297">
        <v>7060</v>
      </c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</row>
    <row r="23" spans="1:223" s="50" customFormat="1" ht="19.5" customHeight="1" x14ac:dyDescent="0.35">
      <c r="A23" s="163"/>
      <c r="B23" s="464"/>
      <c r="C23" s="460"/>
      <c r="D23" s="542" t="s">
        <v>266</v>
      </c>
      <c r="E23" s="541"/>
      <c r="F23" s="629"/>
      <c r="G23" s="628"/>
      <c r="H23" s="627"/>
      <c r="I23" s="626"/>
      <c r="J23" s="475"/>
      <c r="K23" s="507"/>
      <c r="L23" s="507"/>
      <c r="M23" s="455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</row>
    <row r="24" spans="1:223" ht="20.25" customHeight="1" x14ac:dyDescent="0.2">
      <c r="B24" s="74" t="s">
        <v>937</v>
      </c>
      <c r="C24" s="29" t="s">
        <v>105</v>
      </c>
      <c r="D24" s="474" t="s">
        <v>567</v>
      </c>
      <c r="E24" s="78" t="s">
        <v>559</v>
      </c>
      <c r="F24" s="465" t="str">
        <f>HYPERLINK("http://www.bosal-autoflex.ru/instructions1/"&amp;LEFT(B24,4)&amp;MID(B24,6,4)&amp;".pdf","@")</f>
        <v>@</v>
      </c>
      <c r="G24" s="89"/>
      <c r="H24" s="115" t="s">
        <v>216</v>
      </c>
      <c r="I24" s="305"/>
      <c r="J24" s="101" t="s">
        <v>166</v>
      </c>
      <c r="K24" s="101"/>
      <c r="L24" s="112"/>
      <c r="M24" s="297">
        <v>5210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</row>
    <row r="25" spans="1:223" ht="24" customHeight="1" x14ac:dyDescent="0.2">
      <c r="B25" s="74" t="s">
        <v>709</v>
      </c>
      <c r="C25" s="29" t="s">
        <v>154</v>
      </c>
      <c r="D25" s="474" t="s">
        <v>1743</v>
      </c>
      <c r="E25" s="78" t="s">
        <v>710</v>
      </c>
      <c r="F25" s="465" t="str">
        <f>HYPERLINK("http://www.catalogue.bosal.com/pdf/pdf_mi/044684.pdf","@")</f>
        <v>@</v>
      </c>
      <c r="G25" s="537"/>
      <c r="H25" s="115"/>
      <c r="I25" s="93"/>
      <c r="J25" s="112" t="s">
        <v>166</v>
      </c>
      <c r="K25" s="235"/>
      <c r="L25" s="256"/>
      <c r="M25" s="297">
        <v>9000</v>
      </c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</row>
    <row r="26" spans="1:223" s="10" customFormat="1" ht="30" customHeight="1" x14ac:dyDescent="0.2">
      <c r="A26" s="163"/>
      <c r="B26" s="74" t="s">
        <v>938</v>
      </c>
      <c r="C26" s="29" t="s">
        <v>105</v>
      </c>
      <c r="D26" s="633" t="s">
        <v>616</v>
      </c>
      <c r="E26" s="24" t="s">
        <v>466</v>
      </c>
      <c r="F26" s="465" t="str">
        <f t="shared" ref="F26:F43" si="1">HYPERLINK("http://www.bosal-autoflex.ru/instructions1/"&amp;LEFT(B26,4)&amp;MID(B26,6,4)&amp;".pdf","@")</f>
        <v>@</v>
      </c>
      <c r="G26" s="522"/>
      <c r="H26" s="115" t="s">
        <v>619</v>
      </c>
      <c r="I26" s="152" t="s">
        <v>155</v>
      </c>
      <c r="J26" s="112" t="s">
        <v>620</v>
      </c>
      <c r="K26" s="235" t="s">
        <v>645</v>
      </c>
      <c r="L26" s="112"/>
      <c r="M26" s="297">
        <v>5850</v>
      </c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</row>
    <row r="27" spans="1:223" s="4" customFormat="1" ht="27" x14ac:dyDescent="0.2">
      <c r="A27" s="163"/>
      <c r="B27" s="74" t="s">
        <v>939</v>
      </c>
      <c r="C27" s="29" t="s">
        <v>105</v>
      </c>
      <c r="D27" s="633" t="s">
        <v>583</v>
      </c>
      <c r="E27" s="24" t="s">
        <v>592</v>
      </c>
      <c r="F27" s="465" t="str">
        <f t="shared" si="1"/>
        <v>@</v>
      </c>
      <c r="G27" s="89"/>
      <c r="H27" s="115" t="s">
        <v>582</v>
      </c>
      <c r="I27" s="240"/>
      <c r="J27" s="112" t="s">
        <v>159</v>
      </c>
      <c r="K27" s="235" t="s">
        <v>546</v>
      </c>
      <c r="L27" s="112"/>
      <c r="M27" s="297">
        <v>6060</v>
      </c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</row>
    <row r="28" spans="1:223" s="4" customFormat="1" ht="22.5" customHeight="1" x14ac:dyDescent="0.2">
      <c r="A28" s="163"/>
      <c r="B28" s="74" t="s">
        <v>940</v>
      </c>
      <c r="C28" s="29" t="s">
        <v>105</v>
      </c>
      <c r="D28" s="633" t="s">
        <v>566</v>
      </c>
      <c r="E28" s="78" t="s">
        <v>552</v>
      </c>
      <c r="F28" s="465" t="str">
        <f t="shared" si="1"/>
        <v>@</v>
      </c>
      <c r="G28" s="89"/>
      <c r="H28" s="115" t="s">
        <v>184</v>
      </c>
      <c r="I28" s="305"/>
      <c r="J28" s="101" t="s">
        <v>159</v>
      </c>
      <c r="K28" s="101"/>
      <c r="L28" s="112"/>
      <c r="M28" s="297">
        <v>6060</v>
      </c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</row>
    <row r="29" spans="1:223" s="4" customFormat="1" ht="27" x14ac:dyDescent="0.2">
      <c r="A29" s="163"/>
      <c r="B29" s="245" t="s">
        <v>941</v>
      </c>
      <c r="C29" s="29" t="s">
        <v>105</v>
      </c>
      <c r="D29" s="632" t="s">
        <v>267</v>
      </c>
      <c r="E29" s="24" t="s">
        <v>723</v>
      </c>
      <c r="F29" s="465" t="str">
        <f t="shared" si="1"/>
        <v>@</v>
      </c>
      <c r="G29" s="89"/>
      <c r="H29" s="113" t="s">
        <v>183</v>
      </c>
      <c r="I29" s="152" t="s">
        <v>155</v>
      </c>
      <c r="J29" s="109" t="s">
        <v>161</v>
      </c>
      <c r="K29" s="109"/>
      <c r="L29" s="109"/>
      <c r="M29" s="297">
        <v>8950</v>
      </c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</row>
    <row r="30" spans="1:223" s="4" customFormat="1" ht="27" x14ac:dyDescent="0.2">
      <c r="A30" s="163"/>
      <c r="B30" s="245" t="s">
        <v>942</v>
      </c>
      <c r="C30" s="29" t="s">
        <v>105</v>
      </c>
      <c r="D30" s="632" t="s">
        <v>1742</v>
      </c>
      <c r="E30" s="24" t="s">
        <v>625</v>
      </c>
      <c r="F30" s="465" t="str">
        <f t="shared" si="1"/>
        <v>@</v>
      </c>
      <c r="G30" s="522"/>
      <c r="H30" s="113" t="s">
        <v>644</v>
      </c>
      <c r="I30" s="152"/>
      <c r="J30" s="109" t="s">
        <v>172</v>
      </c>
      <c r="K30" s="109"/>
      <c r="L30" s="109"/>
      <c r="M30" s="297">
        <v>9030</v>
      </c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</row>
    <row r="31" spans="1:223" s="4" customFormat="1" ht="27" x14ac:dyDescent="0.2">
      <c r="A31" s="163"/>
      <c r="B31" s="74" t="s">
        <v>943</v>
      </c>
      <c r="C31" s="29" t="s">
        <v>105</v>
      </c>
      <c r="D31" s="474" t="s">
        <v>1741</v>
      </c>
      <c r="E31" s="78" t="s">
        <v>625</v>
      </c>
      <c r="F31" s="465" t="str">
        <f t="shared" si="1"/>
        <v>@</v>
      </c>
      <c r="G31" s="522"/>
      <c r="H31" s="115" t="s">
        <v>622</v>
      </c>
      <c r="I31" s="152"/>
      <c r="J31" s="112" t="s">
        <v>162</v>
      </c>
      <c r="K31" s="235" t="s">
        <v>546</v>
      </c>
      <c r="L31" s="112"/>
      <c r="M31" s="297">
        <v>6210</v>
      </c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</row>
    <row r="32" spans="1:223" s="4" customFormat="1" ht="27" x14ac:dyDescent="0.2">
      <c r="A32" s="163"/>
      <c r="B32" s="74" t="s">
        <v>944</v>
      </c>
      <c r="C32" s="29" t="s">
        <v>105</v>
      </c>
      <c r="D32" s="474" t="s">
        <v>79</v>
      </c>
      <c r="E32" s="78" t="s">
        <v>35</v>
      </c>
      <c r="F32" s="465" t="str">
        <f t="shared" si="1"/>
        <v>@</v>
      </c>
      <c r="G32" s="89"/>
      <c r="H32" s="115" t="s">
        <v>80</v>
      </c>
      <c r="I32" s="152" t="s">
        <v>155</v>
      </c>
      <c r="J32" s="112" t="s">
        <v>159</v>
      </c>
      <c r="K32" s="112"/>
      <c r="L32" s="112"/>
      <c r="M32" s="297">
        <v>6000</v>
      </c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</row>
    <row r="33" spans="1:223" s="4" customFormat="1" ht="27" x14ac:dyDescent="0.2">
      <c r="A33" s="163"/>
      <c r="B33" s="74" t="s">
        <v>945</v>
      </c>
      <c r="C33" s="29" t="s">
        <v>105</v>
      </c>
      <c r="D33" s="474" t="s">
        <v>581</v>
      </c>
      <c r="E33" s="78" t="s">
        <v>580</v>
      </c>
      <c r="F33" s="465" t="str">
        <f t="shared" si="1"/>
        <v>@</v>
      </c>
      <c r="G33" s="89"/>
      <c r="H33" s="115" t="s">
        <v>241</v>
      </c>
      <c r="I33" s="93" t="s">
        <v>155</v>
      </c>
      <c r="J33" s="112" t="s">
        <v>159</v>
      </c>
      <c r="K33" s="235" t="s">
        <v>645</v>
      </c>
      <c r="L33" s="112"/>
      <c r="M33" s="297">
        <v>5660</v>
      </c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</row>
    <row r="34" spans="1:223" s="4" customFormat="1" ht="27" x14ac:dyDescent="0.2">
      <c r="A34" s="163"/>
      <c r="B34" s="74" t="s">
        <v>946</v>
      </c>
      <c r="C34" s="29" t="s">
        <v>105</v>
      </c>
      <c r="D34" s="474" t="s">
        <v>1740</v>
      </c>
      <c r="E34" s="78" t="s">
        <v>625</v>
      </c>
      <c r="F34" s="465" t="str">
        <f t="shared" si="1"/>
        <v>@</v>
      </c>
      <c r="G34" s="522"/>
      <c r="H34" s="115" t="s">
        <v>626</v>
      </c>
      <c r="I34" s="152"/>
      <c r="J34" s="112" t="s">
        <v>161</v>
      </c>
      <c r="K34" s="235"/>
      <c r="L34" s="112"/>
      <c r="M34" s="297">
        <v>5660</v>
      </c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</row>
    <row r="35" spans="1:223" s="4" customFormat="1" ht="27" x14ac:dyDescent="0.2">
      <c r="A35" s="163"/>
      <c r="B35" s="74" t="s">
        <v>947</v>
      </c>
      <c r="C35" s="79" t="s">
        <v>105</v>
      </c>
      <c r="D35" s="633" t="s">
        <v>268</v>
      </c>
      <c r="E35" s="78" t="s">
        <v>632</v>
      </c>
      <c r="F35" s="465" t="str">
        <f t="shared" si="1"/>
        <v>@</v>
      </c>
      <c r="G35" s="89"/>
      <c r="H35" s="115" t="s">
        <v>213</v>
      </c>
      <c r="I35" s="94"/>
      <c r="J35" s="112" t="s">
        <v>245</v>
      </c>
      <c r="K35" s="112"/>
      <c r="L35" s="112"/>
      <c r="M35" s="297">
        <v>7440</v>
      </c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</row>
    <row r="36" spans="1:223" s="4" customFormat="1" ht="30" customHeight="1" x14ac:dyDescent="0.2">
      <c r="A36" s="163"/>
      <c r="B36" s="245" t="s">
        <v>948</v>
      </c>
      <c r="C36" s="29" t="s">
        <v>105</v>
      </c>
      <c r="D36" s="632" t="s">
        <v>432</v>
      </c>
      <c r="E36" s="24" t="s">
        <v>630</v>
      </c>
      <c r="F36" s="465" t="str">
        <f t="shared" si="1"/>
        <v>@</v>
      </c>
      <c r="G36" s="89"/>
      <c r="H36" s="113" t="s">
        <v>186</v>
      </c>
      <c r="I36" s="93" t="s">
        <v>155</v>
      </c>
      <c r="J36" s="109" t="s">
        <v>158</v>
      </c>
      <c r="K36" s="109"/>
      <c r="L36" s="109"/>
      <c r="M36" s="297">
        <v>7410</v>
      </c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</row>
    <row r="37" spans="1:223" s="4" customFormat="1" ht="35.25" customHeight="1" x14ac:dyDescent="0.2">
      <c r="A37" s="163"/>
      <c r="B37" s="245" t="s">
        <v>949</v>
      </c>
      <c r="C37" s="29" t="s">
        <v>105</v>
      </c>
      <c r="D37" s="632" t="s">
        <v>431</v>
      </c>
      <c r="E37" s="24" t="s">
        <v>629</v>
      </c>
      <c r="F37" s="465" t="str">
        <f t="shared" si="1"/>
        <v>@</v>
      </c>
      <c r="G37" s="89"/>
      <c r="H37" s="113" t="s">
        <v>185</v>
      </c>
      <c r="I37" s="305"/>
      <c r="J37" s="109" t="s">
        <v>160</v>
      </c>
      <c r="K37" s="109"/>
      <c r="L37" s="109"/>
      <c r="M37" s="297">
        <v>7410</v>
      </c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</row>
    <row r="38" spans="1:223" s="4" customFormat="1" ht="39.75" customHeight="1" x14ac:dyDescent="0.2">
      <c r="A38" s="163"/>
      <c r="B38" s="245" t="s">
        <v>950</v>
      </c>
      <c r="C38" s="29" t="s">
        <v>105</v>
      </c>
      <c r="D38" s="632" t="s">
        <v>433</v>
      </c>
      <c r="E38" s="24" t="s">
        <v>631</v>
      </c>
      <c r="F38" s="465" t="str">
        <f t="shared" si="1"/>
        <v>@</v>
      </c>
      <c r="G38" s="89"/>
      <c r="H38" s="113" t="s">
        <v>182</v>
      </c>
      <c r="I38" s="94"/>
      <c r="J38" s="109" t="s">
        <v>158</v>
      </c>
      <c r="K38" s="109"/>
      <c r="L38" s="109"/>
      <c r="M38" s="297">
        <v>7410</v>
      </c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</row>
    <row r="39" spans="1:223" s="4" customFormat="1" ht="49.5" customHeight="1" x14ac:dyDescent="0.2">
      <c r="A39" s="163"/>
      <c r="B39" s="245" t="s">
        <v>951</v>
      </c>
      <c r="C39" s="29" t="s">
        <v>105</v>
      </c>
      <c r="D39" s="632" t="s">
        <v>430</v>
      </c>
      <c r="E39" s="631" t="s">
        <v>110</v>
      </c>
      <c r="F39" s="465" t="str">
        <f t="shared" si="1"/>
        <v>@</v>
      </c>
      <c r="G39" s="89"/>
      <c r="H39" s="630" t="s">
        <v>181</v>
      </c>
      <c r="I39" s="93" t="s">
        <v>155</v>
      </c>
      <c r="J39" s="122" t="s">
        <v>159</v>
      </c>
      <c r="K39" s="122"/>
      <c r="L39" s="122"/>
      <c r="M39" s="297">
        <v>5660</v>
      </c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</row>
    <row r="40" spans="1:223" s="4" customFormat="1" ht="27" x14ac:dyDescent="0.2">
      <c r="A40" s="163"/>
      <c r="B40" s="74" t="s">
        <v>952</v>
      </c>
      <c r="C40" s="29" t="s">
        <v>105</v>
      </c>
      <c r="D40" s="474" t="s">
        <v>821</v>
      </c>
      <c r="E40" s="78" t="s">
        <v>466</v>
      </c>
      <c r="F40" s="465" t="str">
        <f t="shared" si="1"/>
        <v>@</v>
      </c>
      <c r="G40" s="89"/>
      <c r="H40" s="115" t="s">
        <v>210</v>
      </c>
      <c r="I40" s="152" t="s">
        <v>155</v>
      </c>
      <c r="J40" s="112" t="s">
        <v>461</v>
      </c>
      <c r="K40" s="235" t="s">
        <v>645</v>
      </c>
      <c r="L40" s="112"/>
      <c r="M40" s="297">
        <v>7440</v>
      </c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</row>
    <row r="41" spans="1:223" s="4" customFormat="1" ht="30.75" customHeight="1" x14ac:dyDescent="0.2">
      <c r="A41" s="163"/>
      <c r="B41" s="74" t="s">
        <v>953</v>
      </c>
      <c r="C41" s="29" t="s">
        <v>105</v>
      </c>
      <c r="D41" s="474" t="s">
        <v>1576</v>
      </c>
      <c r="E41" s="24" t="s">
        <v>484</v>
      </c>
      <c r="F41" s="465" t="str">
        <f t="shared" si="1"/>
        <v>@</v>
      </c>
      <c r="G41" s="89"/>
      <c r="H41" s="115" t="s">
        <v>246</v>
      </c>
      <c r="I41" s="94"/>
      <c r="J41" s="112" t="s">
        <v>159</v>
      </c>
      <c r="K41" s="112"/>
      <c r="L41" s="112"/>
      <c r="M41" s="297">
        <v>6940</v>
      </c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</row>
    <row r="42" spans="1:223" s="4" customFormat="1" ht="27" x14ac:dyDescent="0.2">
      <c r="A42" s="163"/>
      <c r="B42" s="245" t="s">
        <v>954</v>
      </c>
      <c r="C42" s="29" t="s">
        <v>105</v>
      </c>
      <c r="D42" s="474" t="s">
        <v>1739</v>
      </c>
      <c r="E42" s="78" t="s">
        <v>625</v>
      </c>
      <c r="F42" s="465" t="str">
        <f t="shared" si="1"/>
        <v>@</v>
      </c>
      <c r="G42" s="522"/>
      <c r="H42" s="115" t="s">
        <v>651</v>
      </c>
      <c r="I42" s="152"/>
      <c r="J42" s="112" t="s">
        <v>596</v>
      </c>
      <c r="K42" s="235" t="s">
        <v>546</v>
      </c>
      <c r="L42" s="112"/>
      <c r="M42" s="297">
        <v>8710</v>
      </c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</row>
    <row r="43" spans="1:223" s="4" customFormat="1" ht="22.5" customHeight="1" x14ac:dyDescent="0.2">
      <c r="A43" s="163"/>
      <c r="B43" s="74" t="s">
        <v>955</v>
      </c>
      <c r="C43" s="29" t="s">
        <v>101</v>
      </c>
      <c r="D43" s="474" t="s">
        <v>1739</v>
      </c>
      <c r="E43" s="78" t="s">
        <v>625</v>
      </c>
      <c r="F43" s="465" t="str">
        <f t="shared" si="1"/>
        <v>@</v>
      </c>
      <c r="G43" s="522"/>
      <c r="H43" s="115"/>
      <c r="I43" s="152"/>
      <c r="J43" s="112" t="s">
        <v>596</v>
      </c>
      <c r="K43" s="235" t="s">
        <v>546</v>
      </c>
      <c r="L43" s="256" t="s">
        <v>12</v>
      </c>
      <c r="M43" s="297">
        <v>14610</v>
      </c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</row>
    <row r="44" spans="1:223" s="50" customFormat="1" ht="23.25" customHeight="1" x14ac:dyDescent="0.35">
      <c r="A44" s="163"/>
      <c r="B44" s="464"/>
      <c r="C44" s="460"/>
      <c r="D44" s="542" t="s">
        <v>275</v>
      </c>
      <c r="E44" s="541"/>
      <c r="F44" s="629"/>
      <c r="G44" s="628"/>
      <c r="H44" s="627"/>
      <c r="I44" s="626"/>
      <c r="J44" s="475"/>
      <c r="K44" s="507"/>
      <c r="L44" s="507"/>
      <c r="M44" s="455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</row>
    <row r="45" spans="1:223" s="8" customFormat="1" ht="32.25" customHeight="1" x14ac:dyDescent="0.2">
      <c r="A45" s="163"/>
      <c r="B45" s="245" t="s">
        <v>956</v>
      </c>
      <c r="C45" s="29" t="s">
        <v>105</v>
      </c>
      <c r="D45" s="273" t="s">
        <v>502</v>
      </c>
      <c r="E45" s="125" t="s">
        <v>32</v>
      </c>
      <c r="F45" s="465" t="str">
        <f>HYPERLINK("http://www.bosal-autoflex.ru/instructions1/"&amp;LEFT(B45,4)&amp;MID(B45,6,4)&amp;".pdf","@")</f>
        <v>@</v>
      </c>
      <c r="G45" s="91"/>
      <c r="H45" s="153" t="s">
        <v>188</v>
      </c>
      <c r="I45" s="95"/>
      <c r="J45" s="103" t="s">
        <v>161</v>
      </c>
      <c r="K45" s="112" t="s">
        <v>546</v>
      </c>
      <c r="L45" s="105"/>
      <c r="M45" s="297">
        <v>8180</v>
      </c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</row>
    <row r="46" spans="1:223" ht="18.75" customHeight="1" x14ac:dyDescent="0.2">
      <c r="B46" s="481"/>
      <c r="C46" s="483"/>
      <c r="D46" s="545" t="s">
        <v>126</v>
      </c>
      <c r="E46" s="544"/>
      <c r="F46" s="480"/>
      <c r="G46" s="581"/>
      <c r="H46" s="597"/>
      <c r="I46" s="584"/>
      <c r="J46" s="475"/>
      <c r="K46" s="475"/>
      <c r="L46" s="475"/>
      <c r="M46" s="455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</row>
    <row r="47" spans="1:223" ht="21.75" customHeight="1" x14ac:dyDescent="0.2">
      <c r="B47" s="245" t="s">
        <v>957</v>
      </c>
      <c r="C47" s="29" t="s">
        <v>105</v>
      </c>
      <c r="D47" s="273" t="s">
        <v>274</v>
      </c>
      <c r="E47" s="24" t="s">
        <v>118</v>
      </c>
      <c r="F47" s="465" t="str">
        <f t="shared" ref="F47:F55" si="2">HYPERLINK("http://www.bosal-autoflex.ru/instructions1/"&amp;LEFT(B47,4)&amp;MID(B47,6,4)&amp;".pdf","@")</f>
        <v>@</v>
      </c>
      <c r="G47" s="89"/>
      <c r="H47" s="113" t="s">
        <v>191</v>
      </c>
      <c r="I47" s="152" t="s">
        <v>155</v>
      </c>
      <c r="J47" s="103" t="s">
        <v>161</v>
      </c>
      <c r="K47" s="122"/>
      <c r="L47" s="122"/>
      <c r="M47" s="297">
        <v>5760</v>
      </c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</row>
    <row r="48" spans="1:223" ht="21" customHeight="1" x14ac:dyDescent="0.3">
      <c r="B48" s="506" t="s">
        <v>958</v>
      </c>
      <c r="C48" s="523" t="s">
        <v>105</v>
      </c>
      <c r="D48" s="625" t="s">
        <v>572</v>
      </c>
      <c r="E48" s="503" t="s">
        <v>570</v>
      </c>
      <c r="F48" s="465" t="str">
        <f t="shared" si="2"/>
        <v>@</v>
      </c>
      <c r="G48" s="89"/>
      <c r="H48" s="113" t="s">
        <v>227</v>
      </c>
      <c r="I48" s="624"/>
      <c r="J48" s="620" t="s">
        <v>571</v>
      </c>
      <c r="K48" s="122"/>
      <c r="L48" s="122"/>
      <c r="M48" s="297">
        <v>5650</v>
      </c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</row>
    <row r="49" spans="1:223" ht="18.75" customHeight="1" x14ac:dyDescent="0.3">
      <c r="B49" s="245" t="s">
        <v>959</v>
      </c>
      <c r="C49" s="29" t="s">
        <v>105</v>
      </c>
      <c r="D49" s="273" t="s">
        <v>606</v>
      </c>
      <c r="E49" s="24" t="s">
        <v>466</v>
      </c>
      <c r="F49" s="465" t="str">
        <f t="shared" si="2"/>
        <v>@</v>
      </c>
      <c r="G49" s="89"/>
      <c r="H49" s="113" t="s">
        <v>595</v>
      </c>
      <c r="I49" s="621" t="s">
        <v>475</v>
      </c>
      <c r="J49" s="620" t="s">
        <v>571</v>
      </c>
      <c r="K49" s="103"/>
      <c r="L49" s="122"/>
      <c r="M49" s="297">
        <v>5650</v>
      </c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</row>
    <row r="50" spans="1:223" ht="18.75" customHeight="1" x14ac:dyDescent="0.3">
      <c r="B50" s="454" t="s">
        <v>1575</v>
      </c>
      <c r="C50" s="208" t="s">
        <v>105</v>
      </c>
      <c r="D50" s="273" t="s">
        <v>1738</v>
      </c>
      <c r="E50" s="217" t="s">
        <v>725</v>
      </c>
      <c r="F50" s="465" t="str">
        <f t="shared" si="2"/>
        <v>@</v>
      </c>
      <c r="G50" s="623" t="s">
        <v>1503</v>
      </c>
      <c r="H50" s="226" t="s">
        <v>671</v>
      </c>
      <c r="I50" s="485"/>
      <c r="J50" s="622" t="s">
        <v>160</v>
      </c>
      <c r="K50" s="103"/>
      <c r="L50" s="122"/>
      <c r="M50" s="297">
        <v>5650</v>
      </c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</row>
    <row r="51" spans="1:223" ht="18.75" customHeight="1" x14ac:dyDescent="0.2">
      <c r="B51" s="454" t="s">
        <v>960</v>
      </c>
      <c r="C51" s="208" t="s">
        <v>105</v>
      </c>
      <c r="D51" s="276" t="s">
        <v>822</v>
      </c>
      <c r="E51" s="217" t="s">
        <v>118</v>
      </c>
      <c r="F51" s="465" t="str">
        <f t="shared" si="2"/>
        <v>@</v>
      </c>
      <c r="G51" s="222"/>
      <c r="H51" s="226" t="s">
        <v>242</v>
      </c>
      <c r="I51" s="209"/>
      <c r="J51" s="229" t="s">
        <v>158</v>
      </c>
      <c r="K51" s="103"/>
      <c r="L51" s="122"/>
      <c r="M51" s="297">
        <v>5700</v>
      </c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</row>
    <row r="52" spans="1:223" ht="18.75" customHeight="1" x14ac:dyDescent="0.3">
      <c r="B52" s="245" t="s">
        <v>961</v>
      </c>
      <c r="C52" s="29" t="s">
        <v>105</v>
      </c>
      <c r="D52" s="273" t="s">
        <v>607</v>
      </c>
      <c r="E52" s="24" t="s">
        <v>468</v>
      </c>
      <c r="F52" s="465" t="str">
        <f t="shared" si="2"/>
        <v>@</v>
      </c>
      <c r="G52" s="89"/>
      <c r="H52" s="230" t="s">
        <v>608</v>
      </c>
      <c r="I52" s="621"/>
      <c r="J52" s="620" t="s">
        <v>158</v>
      </c>
      <c r="K52" s="228"/>
      <c r="L52" s="122"/>
      <c r="M52" s="297">
        <v>6130</v>
      </c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</row>
    <row r="53" spans="1:223" ht="35.25" customHeight="1" x14ac:dyDescent="0.2">
      <c r="B53" s="245" t="s">
        <v>962</v>
      </c>
      <c r="C53" s="29" t="s">
        <v>105</v>
      </c>
      <c r="D53" s="273" t="s">
        <v>391</v>
      </c>
      <c r="E53" s="24" t="s">
        <v>751</v>
      </c>
      <c r="F53" s="465" t="str">
        <f t="shared" si="2"/>
        <v>@</v>
      </c>
      <c r="G53" s="89"/>
      <c r="H53" s="231" t="s">
        <v>190</v>
      </c>
      <c r="I53" s="315"/>
      <c r="J53" s="317" t="s">
        <v>173</v>
      </c>
      <c r="K53" s="228"/>
      <c r="L53" s="104"/>
      <c r="M53" s="297">
        <v>8260</v>
      </c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</row>
    <row r="54" spans="1:223" ht="22.5" customHeight="1" x14ac:dyDescent="0.2">
      <c r="B54" s="339" t="s">
        <v>963</v>
      </c>
      <c r="C54" s="232" t="s">
        <v>105</v>
      </c>
      <c r="D54" s="277" t="s">
        <v>904</v>
      </c>
      <c r="E54" s="314" t="s">
        <v>903</v>
      </c>
      <c r="F54" s="465" t="str">
        <f t="shared" si="2"/>
        <v>@</v>
      </c>
      <c r="G54" s="89"/>
      <c r="H54" s="231" t="s">
        <v>604</v>
      </c>
      <c r="I54" s="316" t="s">
        <v>475</v>
      </c>
      <c r="J54" s="317" t="s">
        <v>158</v>
      </c>
      <c r="K54" s="318"/>
      <c r="L54" s="104"/>
      <c r="M54" s="297">
        <v>7030</v>
      </c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</row>
    <row r="55" spans="1:223" ht="22.5" customHeight="1" x14ac:dyDescent="0.2">
      <c r="B55" s="339" t="s">
        <v>964</v>
      </c>
      <c r="C55" s="232" t="s">
        <v>105</v>
      </c>
      <c r="D55" s="277" t="s">
        <v>905</v>
      </c>
      <c r="E55" s="314" t="s">
        <v>725</v>
      </c>
      <c r="F55" s="465" t="str">
        <f t="shared" si="2"/>
        <v>@</v>
      </c>
      <c r="G55" s="89"/>
      <c r="H55" s="231" t="s">
        <v>595</v>
      </c>
      <c r="I55" s="316" t="s">
        <v>475</v>
      </c>
      <c r="J55" s="317" t="s">
        <v>158</v>
      </c>
      <c r="K55" s="318"/>
      <c r="L55" s="104"/>
      <c r="M55" s="297">
        <v>7030</v>
      </c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</row>
    <row r="56" spans="1:223" ht="18.75" customHeight="1" x14ac:dyDescent="0.2">
      <c r="B56" s="562"/>
      <c r="C56" s="561"/>
      <c r="D56" s="560" t="s">
        <v>726</v>
      </c>
      <c r="E56" s="559"/>
      <c r="F56" s="480"/>
      <c r="G56" s="617"/>
      <c r="H56" s="616"/>
      <c r="I56" s="615"/>
      <c r="J56" s="614"/>
      <c r="K56" s="476"/>
      <c r="L56" s="475"/>
      <c r="M56" s="455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</row>
    <row r="57" spans="1:223" ht="22.5" customHeight="1" x14ac:dyDescent="0.3">
      <c r="B57" s="339" t="s">
        <v>965</v>
      </c>
      <c r="C57" s="232" t="s">
        <v>105</v>
      </c>
      <c r="D57" s="277" t="s">
        <v>1737</v>
      </c>
      <c r="E57" s="233" t="s">
        <v>625</v>
      </c>
      <c r="F57" s="465" t="str">
        <f>HYPERLINK("http://www.bosal-autoflex.ru/instructions1/"&amp;LEFT(B57,4)&amp;MID(B57,6,4)&amp;".pdf","@")</f>
        <v>@</v>
      </c>
      <c r="G57" s="522"/>
      <c r="H57" s="231" t="s">
        <v>727</v>
      </c>
      <c r="I57" s="619"/>
      <c r="J57" s="618" t="s">
        <v>164</v>
      </c>
      <c r="K57" s="228" t="s">
        <v>546</v>
      </c>
      <c r="L57" s="122"/>
      <c r="M57" s="297">
        <v>8180</v>
      </c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</row>
    <row r="58" spans="1:223" ht="18.75" customHeight="1" x14ac:dyDescent="0.2">
      <c r="B58" s="562"/>
      <c r="C58" s="561"/>
      <c r="D58" s="560" t="s">
        <v>124</v>
      </c>
      <c r="E58" s="559"/>
      <c r="F58" s="480"/>
      <c r="G58" s="617"/>
      <c r="H58" s="616"/>
      <c r="I58" s="615"/>
      <c r="J58" s="614"/>
      <c r="K58" s="476"/>
      <c r="L58" s="475"/>
      <c r="M58" s="455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</row>
    <row r="59" spans="1:223" ht="32.25" customHeight="1" x14ac:dyDescent="0.25">
      <c r="B59" s="79" t="s">
        <v>966</v>
      </c>
      <c r="C59" s="75" t="s">
        <v>105</v>
      </c>
      <c r="D59" s="555" t="s">
        <v>519</v>
      </c>
      <c r="E59" s="88" t="s">
        <v>493</v>
      </c>
      <c r="F59" s="465" t="str">
        <f t="shared" ref="F59:F68" si="3">HYPERLINK("http://www.bosal-autoflex.ru/instructions1/"&amp;LEFT(B59,4)&amp;MID(B59,6,4)&amp;".pdf","@")</f>
        <v>@</v>
      </c>
      <c r="G59" s="556"/>
      <c r="H59" s="117" t="s">
        <v>216</v>
      </c>
      <c r="I59" s="121" t="s">
        <v>155</v>
      </c>
      <c r="J59" s="101" t="s">
        <v>166</v>
      </c>
      <c r="K59" s="101" t="s">
        <v>546</v>
      </c>
      <c r="L59" s="106"/>
      <c r="M59" s="297">
        <v>7550</v>
      </c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</row>
    <row r="60" spans="1:223" ht="41.25" customHeight="1" x14ac:dyDescent="0.2">
      <c r="B60" s="245" t="s">
        <v>967</v>
      </c>
      <c r="C60" s="29" t="s">
        <v>105</v>
      </c>
      <c r="D60" s="273" t="s">
        <v>21</v>
      </c>
      <c r="E60" s="24" t="s">
        <v>278</v>
      </c>
      <c r="F60" s="465" t="str">
        <f t="shared" si="3"/>
        <v>@</v>
      </c>
      <c r="G60" s="89"/>
      <c r="H60" s="113" t="s">
        <v>191</v>
      </c>
      <c r="I60" s="93" t="s">
        <v>155</v>
      </c>
      <c r="J60" s="122" t="s">
        <v>160</v>
      </c>
      <c r="K60" s="122"/>
      <c r="L60" s="122"/>
      <c r="M60" s="297">
        <v>7440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</row>
    <row r="61" spans="1:223" ht="66" customHeight="1" x14ac:dyDescent="0.2">
      <c r="B61" s="245" t="s">
        <v>968</v>
      </c>
      <c r="C61" s="29" t="s">
        <v>105</v>
      </c>
      <c r="D61" s="273" t="s">
        <v>1667</v>
      </c>
      <c r="E61" s="24" t="s">
        <v>52</v>
      </c>
      <c r="F61" s="465" t="str">
        <f t="shared" si="3"/>
        <v>@</v>
      </c>
      <c r="G61" s="89"/>
      <c r="H61" s="113" t="s">
        <v>243</v>
      </c>
      <c r="I61" s="93"/>
      <c r="J61" s="103" t="s">
        <v>166</v>
      </c>
      <c r="K61" s="112" t="s">
        <v>546</v>
      </c>
      <c r="L61" s="122"/>
      <c r="M61" s="297">
        <v>6610</v>
      </c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</row>
    <row r="62" spans="1:223" ht="24" customHeight="1" x14ac:dyDescent="0.2">
      <c r="B62" s="245" t="s">
        <v>1118</v>
      </c>
      <c r="C62" s="29" t="s">
        <v>105</v>
      </c>
      <c r="D62" s="554" t="s">
        <v>1574</v>
      </c>
      <c r="E62" s="24" t="s">
        <v>386</v>
      </c>
      <c r="F62" s="465" t="str">
        <f t="shared" si="3"/>
        <v>@</v>
      </c>
      <c r="G62" s="89"/>
      <c r="H62" s="115" t="s">
        <v>458</v>
      </c>
      <c r="I62" s="152" t="s">
        <v>155</v>
      </c>
      <c r="J62" s="112" t="s">
        <v>459</v>
      </c>
      <c r="K62" s="122"/>
      <c r="L62" s="234"/>
      <c r="M62" s="297">
        <v>6640</v>
      </c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</row>
    <row r="63" spans="1:223" ht="27" x14ac:dyDescent="0.2">
      <c r="B63" s="245" t="s">
        <v>969</v>
      </c>
      <c r="C63" s="29" t="s">
        <v>105</v>
      </c>
      <c r="D63" s="273" t="s">
        <v>614</v>
      </c>
      <c r="E63" s="24" t="s">
        <v>570</v>
      </c>
      <c r="F63" s="465" t="str">
        <f t="shared" si="3"/>
        <v>@</v>
      </c>
      <c r="G63" s="89"/>
      <c r="H63" s="113" t="s">
        <v>599</v>
      </c>
      <c r="I63" s="93" t="s">
        <v>155</v>
      </c>
      <c r="J63" s="122" t="s">
        <v>160</v>
      </c>
      <c r="K63" s="235" t="s">
        <v>546</v>
      </c>
      <c r="L63" s="122"/>
      <c r="M63" s="297">
        <v>6310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</row>
    <row r="64" spans="1:223" s="73" customFormat="1" ht="66" customHeight="1" x14ac:dyDescent="0.2">
      <c r="A64" s="163"/>
      <c r="B64" s="79" t="s">
        <v>970</v>
      </c>
      <c r="C64" s="29" t="s">
        <v>105</v>
      </c>
      <c r="D64" s="613" t="s">
        <v>824</v>
      </c>
      <c r="E64" s="88" t="s">
        <v>825</v>
      </c>
      <c r="F64" s="465" t="str">
        <f t="shared" si="3"/>
        <v>@</v>
      </c>
      <c r="G64" s="89"/>
      <c r="H64" s="117" t="s">
        <v>541</v>
      </c>
      <c r="I64" s="93" t="s">
        <v>155</v>
      </c>
      <c r="J64" s="101" t="s">
        <v>158</v>
      </c>
      <c r="K64" s="236" t="s">
        <v>576</v>
      </c>
      <c r="L64" s="104"/>
      <c r="M64" s="297">
        <v>6580</v>
      </c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</row>
    <row r="65" spans="1:223" s="73" customFormat="1" ht="27" x14ac:dyDescent="0.2">
      <c r="A65" s="163"/>
      <c r="B65" s="245" t="s">
        <v>971</v>
      </c>
      <c r="C65" s="29" t="s">
        <v>105</v>
      </c>
      <c r="D65" s="273" t="s">
        <v>1736</v>
      </c>
      <c r="E65" s="24" t="s">
        <v>625</v>
      </c>
      <c r="F65" s="465" t="str">
        <f t="shared" si="3"/>
        <v>@</v>
      </c>
      <c r="G65" s="522"/>
      <c r="H65" s="113" t="s">
        <v>609</v>
      </c>
      <c r="I65" s="93"/>
      <c r="J65" s="103" t="s">
        <v>161</v>
      </c>
      <c r="K65" s="235" t="s">
        <v>546</v>
      </c>
      <c r="L65" s="122"/>
      <c r="M65" s="297">
        <v>5930</v>
      </c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</row>
    <row r="66" spans="1:223" ht="27" x14ac:dyDescent="0.2">
      <c r="B66" s="245" t="s">
        <v>972</v>
      </c>
      <c r="C66" s="29" t="s">
        <v>154</v>
      </c>
      <c r="D66" s="554" t="s">
        <v>526</v>
      </c>
      <c r="E66" s="24" t="s">
        <v>125</v>
      </c>
      <c r="F66" s="465" t="str">
        <f t="shared" si="3"/>
        <v>@</v>
      </c>
      <c r="G66" s="89"/>
      <c r="H66" s="115" t="s">
        <v>255</v>
      </c>
      <c r="I66" s="97"/>
      <c r="J66" s="112" t="s">
        <v>174</v>
      </c>
      <c r="K66" s="112" t="s">
        <v>546</v>
      </c>
      <c r="L66" s="104"/>
      <c r="M66" s="297">
        <v>14660</v>
      </c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  <c r="ER66" s="12"/>
      <c r="ES66" s="12"/>
      <c r="ET66" s="12"/>
      <c r="EU66" s="12"/>
      <c r="EV66" s="12"/>
      <c r="EW66" s="12"/>
      <c r="EX66" s="12"/>
      <c r="EY66" s="12"/>
      <c r="EZ66" s="12"/>
      <c r="FA66" s="12"/>
      <c r="FB66" s="12"/>
      <c r="FC66" s="12"/>
      <c r="FD66" s="12"/>
      <c r="FE66" s="12"/>
      <c r="FF66" s="12"/>
      <c r="FG66" s="12"/>
      <c r="FH66" s="12"/>
      <c r="FI66" s="12"/>
      <c r="FJ66" s="12"/>
      <c r="FK66" s="12"/>
      <c r="FL66" s="12"/>
      <c r="FM66" s="12"/>
      <c r="FN66" s="12"/>
      <c r="FO66" s="12"/>
      <c r="FP66" s="12"/>
      <c r="FQ66" s="12"/>
      <c r="FR66" s="12"/>
      <c r="FS66" s="12"/>
      <c r="FT66" s="12"/>
      <c r="FU66" s="12"/>
      <c r="FV66" s="12"/>
      <c r="FW66" s="12"/>
      <c r="FX66" s="12"/>
      <c r="FY66" s="12"/>
      <c r="FZ66" s="12"/>
      <c r="GA66" s="12"/>
      <c r="GB66" s="12"/>
      <c r="GC66" s="12"/>
      <c r="GD66" s="12"/>
      <c r="GE66" s="12"/>
      <c r="GF66" s="12"/>
      <c r="GG66" s="12"/>
      <c r="GH66" s="12"/>
      <c r="GI66" s="12"/>
      <c r="GJ66" s="12"/>
      <c r="GK66" s="12"/>
      <c r="GL66" s="12"/>
      <c r="GM66" s="12"/>
      <c r="GN66" s="12"/>
      <c r="GO66" s="12"/>
      <c r="GP66" s="12"/>
      <c r="GQ66" s="12"/>
      <c r="GR66" s="12"/>
      <c r="GS66" s="12"/>
      <c r="GT66" s="12"/>
      <c r="GU66" s="12"/>
      <c r="GV66" s="12"/>
      <c r="GW66" s="12"/>
      <c r="GX66" s="12"/>
      <c r="GY66" s="12"/>
      <c r="GZ66" s="12"/>
      <c r="HA66" s="12"/>
      <c r="HB66" s="12"/>
      <c r="HC66" s="12"/>
      <c r="HD66" s="12"/>
      <c r="HE66" s="12"/>
      <c r="HF66" s="12"/>
      <c r="HG66" s="12"/>
      <c r="HH66" s="12"/>
      <c r="HI66" s="12"/>
      <c r="HJ66" s="12"/>
      <c r="HK66" s="12"/>
      <c r="HL66" s="12"/>
      <c r="HM66" s="12"/>
      <c r="HN66" s="12"/>
      <c r="HO66" s="12"/>
    </row>
    <row r="67" spans="1:223" ht="27" x14ac:dyDescent="0.2">
      <c r="B67" s="245" t="s">
        <v>1534</v>
      </c>
      <c r="C67" s="29" t="s">
        <v>112</v>
      </c>
      <c r="D67" s="554" t="s">
        <v>1735</v>
      </c>
      <c r="E67" s="24" t="s">
        <v>125</v>
      </c>
      <c r="F67" s="465" t="str">
        <f t="shared" si="3"/>
        <v>@</v>
      </c>
      <c r="G67" s="492" t="s">
        <v>1503</v>
      </c>
      <c r="H67" s="115"/>
      <c r="I67" s="97"/>
      <c r="J67" s="112" t="s">
        <v>174</v>
      </c>
      <c r="K67" s="112" t="s">
        <v>546</v>
      </c>
      <c r="L67" s="104"/>
      <c r="M67" s="297">
        <v>9550</v>
      </c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  <c r="ER67" s="12"/>
      <c r="ES67" s="12"/>
      <c r="ET67" s="12"/>
      <c r="EU67" s="12"/>
      <c r="EV67" s="12"/>
      <c r="EW67" s="12"/>
      <c r="EX67" s="12"/>
      <c r="EY67" s="12"/>
      <c r="EZ67" s="12"/>
      <c r="FA67" s="12"/>
      <c r="FB67" s="12"/>
      <c r="FC67" s="12"/>
      <c r="FD67" s="12"/>
      <c r="FE67" s="12"/>
      <c r="FF67" s="12"/>
      <c r="FG67" s="12"/>
      <c r="FH67" s="12"/>
      <c r="FI67" s="12"/>
      <c r="FJ67" s="12"/>
      <c r="FK67" s="12"/>
      <c r="FL67" s="12"/>
      <c r="FM67" s="12"/>
      <c r="FN67" s="12"/>
      <c r="FO67" s="12"/>
      <c r="FP67" s="12"/>
      <c r="FQ67" s="12"/>
      <c r="FR67" s="12"/>
      <c r="FS67" s="12"/>
      <c r="FT67" s="12"/>
      <c r="FU67" s="12"/>
      <c r="FV67" s="12"/>
      <c r="FW67" s="12"/>
      <c r="FX67" s="12"/>
      <c r="FY67" s="12"/>
      <c r="FZ67" s="12"/>
      <c r="GA67" s="12"/>
      <c r="GB67" s="12"/>
      <c r="GC67" s="12"/>
      <c r="GD67" s="12"/>
      <c r="GE67" s="12"/>
      <c r="GF67" s="12"/>
      <c r="GG67" s="12"/>
      <c r="GH67" s="12"/>
      <c r="GI67" s="12"/>
      <c r="GJ67" s="12"/>
      <c r="GK67" s="12"/>
      <c r="GL67" s="12"/>
      <c r="GM67" s="12"/>
      <c r="GN67" s="12"/>
      <c r="GO67" s="12"/>
      <c r="GP67" s="12"/>
      <c r="GQ67" s="12"/>
      <c r="GR67" s="12"/>
      <c r="GS67" s="12"/>
      <c r="GT67" s="12"/>
      <c r="GU67" s="12"/>
      <c r="GV67" s="12"/>
      <c r="GW67" s="12"/>
      <c r="GX67" s="12"/>
      <c r="GY67" s="12"/>
      <c r="GZ67" s="12"/>
      <c r="HA67" s="12"/>
      <c r="HB67" s="12"/>
      <c r="HC67" s="12"/>
      <c r="HD67" s="12"/>
      <c r="HE67" s="12"/>
      <c r="HF67" s="12"/>
      <c r="HG67" s="12"/>
      <c r="HH67" s="12"/>
      <c r="HI67" s="12"/>
      <c r="HJ67" s="12"/>
      <c r="HK67" s="12"/>
      <c r="HL67" s="12"/>
      <c r="HM67" s="12"/>
      <c r="HN67" s="12"/>
      <c r="HO67" s="12"/>
    </row>
    <row r="68" spans="1:223" s="8" customFormat="1" ht="35.25" customHeight="1" x14ac:dyDescent="0.2">
      <c r="A68" s="163"/>
      <c r="B68" s="79" t="s">
        <v>973</v>
      </c>
      <c r="C68" s="29" t="s">
        <v>101</v>
      </c>
      <c r="D68" s="279" t="s">
        <v>823</v>
      </c>
      <c r="E68" s="76" t="s">
        <v>118</v>
      </c>
      <c r="F68" s="465" t="str">
        <f t="shared" si="3"/>
        <v>@</v>
      </c>
      <c r="G68" s="89"/>
      <c r="H68" s="117" t="s">
        <v>254</v>
      </c>
      <c r="I68" s="152"/>
      <c r="J68" s="235" t="s">
        <v>172</v>
      </c>
      <c r="K68" s="235" t="s">
        <v>546</v>
      </c>
      <c r="L68" s="122"/>
      <c r="M68" s="297">
        <v>10340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</row>
    <row r="69" spans="1:223" s="50" customFormat="1" ht="18.75" customHeight="1" x14ac:dyDescent="0.35">
      <c r="A69" s="163"/>
      <c r="B69" s="464"/>
      <c r="C69" s="460"/>
      <c r="D69" s="482" t="s">
        <v>279</v>
      </c>
      <c r="E69" s="541"/>
      <c r="F69" s="541"/>
      <c r="G69" s="461"/>
      <c r="H69" s="478"/>
      <c r="I69" s="509"/>
      <c r="J69" s="476"/>
      <c r="K69" s="508"/>
      <c r="L69" s="507"/>
      <c r="M69" s="455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  <c r="BJ69" s="51"/>
      <c r="BK69" s="51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  <c r="GQ69" s="51"/>
      <c r="GR69" s="51"/>
      <c r="GS69" s="51"/>
      <c r="GT69" s="51"/>
      <c r="GU69" s="51"/>
      <c r="GV69" s="51"/>
      <c r="GW69" s="51"/>
      <c r="GX69" s="51"/>
      <c r="GY69" s="51"/>
      <c r="GZ69" s="51"/>
      <c r="HA69" s="51"/>
      <c r="HB69" s="51"/>
      <c r="HC69" s="51"/>
      <c r="HD69" s="51"/>
      <c r="HE69" s="51"/>
      <c r="HF69" s="51"/>
      <c r="HG69" s="51"/>
      <c r="HH69" s="51"/>
      <c r="HI69" s="51"/>
      <c r="HJ69" s="51"/>
      <c r="HK69" s="51"/>
      <c r="HL69" s="51"/>
      <c r="HM69" s="51"/>
      <c r="HN69" s="51"/>
      <c r="HO69" s="51"/>
    </row>
    <row r="70" spans="1:223" s="83" customFormat="1" ht="48" customHeight="1" x14ac:dyDescent="0.2">
      <c r="A70" s="163"/>
      <c r="B70" s="74" t="s">
        <v>974</v>
      </c>
      <c r="C70" s="29" t="s">
        <v>105</v>
      </c>
      <c r="D70" s="273" t="s">
        <v>586</v>
      </c>
      <c r="E70" s="78" t="s">
        <v>35</v>
      </c>
      <c r="F70" s="465" t="str">
        <f t="shared" ref="F70:F76" si="4">HYPERLINK("http://www.bosal-autoflex.ru/instructions1/"&amp;LEFT(B70,4)&amp;MID(B70,6,4)&amp;".pdf","@")</f>
        <v>@</v>
      </c>
      <c r="G70" s="89"/>
      <c r="H70" s="115" t="s">
        <v>232</v>
      </c>
      <c r="I70" s="305"/>
      <c r="J70" s="112" t="s">
        <v>248</v>
      </c>
      <c r="K70" s="112"/>
      <c r="L70" s="104"/>
      <c r="M70" s="297">
        <v>5730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</row>
    <row r="71" spans="1:223" s="83" customFormat="1" ht="48" customHeight="1" x14ac:dyDescent="0.2">
      <c r="A71" s="163"/>
      <c r="B71" s="245" t="s">
        <v>949</v>
      </c>
      <c r="C71" s="340" t="s">
        <v>105</v>
      </c>
      <c r="D71" s="612" t="s">
        <v>826</v>
      </c>
      <c r="E71" s="24" t="s">
        <v>720</v>
      </c>
      <c r="F71" s="465" t="str">
        <f t="shared" si="4"/>
        <v>@</v>
      </c>
      <c r="G71" s="90"/>
      <c r="H71" s="113" t="s">
        <v>185</v>
      </c>
      <c r="I71" s="319"/>
      <c r="J71" s="109" t="s">
        <v>160</v>
      </c>
      <c r="K71" s="109"/>
      <c r="L71" s="104"/>
      <c r="M71" s="297">
        <v>7410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</row>
    <row r="72" spans="1:223" s="85" customFormat="1" ht="51" customHeight="1" x14ac:dyDescent="0.2">
      <c r="A72" s="163"/>
      <c r="B72" s="245" t="s">
        <v>951</v>
      </c>
      <c r="C72" s="340" t="s">
        <v>105</v>
      </c>
      <c r="D72" s="273" t="s">
        <v>71</v>
      </c>
      <c r="E72" s="24" t="s">
        <v>110</v>
      </c>
      <c r="F72" s="465" t="str">
        <f t="shared" si="4"/>
        <v>@</v>
      </c>
      <c r="G72" s="90"/>
      <c r="H72" s="113" t="s">
        <v>181</v>
      </c>
      <c r="I72" s="93" t="s">
        <v>155</v>
      </c>
      <c r="J72" s="109" t="s">
        <v>159</v>
      </c>
      <c r="K72" s="109"/>
      <c r="L72" s="104"/>
      <c r="M72" s="297">
        <v>5660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3"/>
      <c r="BX72" s="83"/>
      <c r="BY72" s="83"/>
      <c r="BZ72" s="83"/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/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/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/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/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/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/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  <c r="FL72" s="83"/>
      <c r="FM72" s="83"/>
      <c r="FN72" s="83"/>
      <c r="FO72" s="83"/>
      <c r="FP72" s="83"/>
      <c r="FQ72" s="83"/>
      <c r="FR72" s="83"/>
      <c r="FS72" s="83"/>
      <c r="FT72" s="83"/>
      <c r="FU72" s="83"/>
      <c r="FV72" s="83"/>
      <c r="FW72" s="83"/>
      <c r="FX72" s="83"/>
      <c r="FY72" s="83"/>
      <c r="FZ72" s="83"/>
      <c r="GA72" s="83"/>
      <c r="GB72" s="83"/>
      <c r="GC72" s="83"/>
      <c r="GD72" s="83"/>
      <c r="GE72" s="83"/>
      <c r="GF72" s="83"/>
      <c r="GG72" s="83"/>
      <c r="GH72" s="83"/>
      <c r="GI72" s="83"/>
      <c r="GJ72" s="83"/>
      <c r="GK72" s="83"/>
      <c r="GL72" s="83"/>
      <c r="GM72" s="83"/>
      <c r="GN72" s="83"/>
      <c r="GO72" s="83"/>
      <c r="GP72" s="83"/>
      <c r="GQ72" s="83"/>
      <c r="GR72" s="83"/>
      <c r="GS72" s="83"/>
      <c r="GT72" s="83"/>
      <c r="GU72" s="83"/>
      <c r="GV72" s="83"/>
      <c r="GW72" s="83"/>
      <c r="GX72" s="83"/>
      <c r="GY72" s="83"/>
      <c r="GZ72" s="83"/>
      <c r="HA72" s="83"/>
      <c r="HB72" s="83"/>
      <c r="HC72" s="83"/>
      <c r="HD72" s="83"/>
      <c r="HE72" s="83"/>
      <c r="HF72" s="83"/>
      <c r="HG72" s="83"/>
    </row>
    <row r="73" spans="1:223" s="85" customFormat="1" ht="27" x14ac:dyDescent="0.2">
      <c r="A73" s="163"/>
      <c r="B73" s="74" t="s">
        <v>975</v>
      </c>
      <c r="C73" s="29" t="s">
        <v>105</v>
      </c>
      <c r="D73" s="273" t="s">
        <v>272</v>
      </c>
      <c r="E73" s="78" t="s">
        <v>109</v>
      </c>
      <c r="F73" s="465" t="str">
        <f t="shared" si="4"/>
        <v>@</v>
      </c>
      <c r="G73" s="89"/>
      <c r="H73" s="115" t="s">
        <v>180</v>
      </c>
      <c r="I73" s="94"/>
      <c r="J73" s="112" t="s">
        <v>270</v>
      </c>
      <c r="K73" s="112"/>
      <c r="L73" s="104"/>
      <c r="M73" s="297">
        <v>3740</v>
      </c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83"/>
      <c r="AO73" s="83"/>
      <c r="AP73" s="83"/>
      <c r="AQ73" s="83"/>
      <c r="AR73" s="83"/>
      <c r="AS73" s="83"/>
      <c r="AT73" s="83"/>
      <c r="AU73" s="83"/>
      <c r="AV73" s="83"/>
      <c r="AW73" s="83"/>
      <c r="AX73" s="83"/>
      <c r="AY73" s="83"/>
      <c r="AZ73" s="83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3"/>
      <c r="BM73" s="83"/>
      <c r="BN73" s="83"/>
      <c r="BO73" s="83"/>
      <c r="BP73" s="83"/>
      <c r="BQ73" s="83"/>
      <c r="BR73" s="83"/>
      <c r="BS73" s="83"/>
      <c r="BT73" s="83"/>
      <c r="BU73" s="83"/>
      <c r="BV73" s="83"/>
      <c r="BW73" s="83"/>
      <c r="BX73" s="83"/>
      <c r="BY73" s="83"/>
      <c r="BZ73" s="83"/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/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/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/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/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/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/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  <c r="FL73" s="83"/>
      <c r="FM73" s="83"/>
      <c r="FN73" s="83"/>
      <c r="FO73" s="83"/>
      <c r="FP73" s="83"/>
      <c r="FQ73" s="83"/>
      <c r="FR73" s="83"/>
      <c r="FS73" s="83"/>
      <c r="FT73" s="83"/>
      <c r="FU73" s="83"/>
      <c r="FV73" s="83"/>
      <c r="FW73" s="83"/>
      <c r="FX73" s="83"/>
      <c r="FY73" s="83"/>
      <c r="FZ73" s="83"/>
      <c r="GA73" s="83"/>
      <c r="GB73" s="83"/>
      <c r="GC73" s="83"/>
      <c r="GD73" s="83"/>
      <c r="GE73" s="83"/>
      <c r="GF73" s="83"/>
      <c r="GG73" s="83"/>
      <c r="GH73" s="83"/>
      <c r="GI73" s="83"/>
      <c r="GJ73" s="83"/>
      <c r="GK73" s="83"/>
      <c r="GL73" s="83"/>
      <c r="GM73" s="83"/>
      <c r="GN73" s="83"/>
      <c r="GO73" s="83"/>
      <c r="GP73" s="83"/>
      <c r="GQ73" s="83"/>
      <c r="GR73" s="83"/>
      <c r="GS73" s="83"/>
      <c r="GT73" s="83"/>
      <c r="GU73" s="83"/>
      <c r="GV73" s="83"/>
      <c r="GW73" s="83"/>
      <c r="GX73" s="83"/>
      <c r="GY73" s="83"/>
      <c r="GZ73" s="83"/>
      <c r="HA73" s="83"/>
      <c r="HB73" s="83"/>
      <c r="HC73" s="83"/>
      <c r="HD73" s="83"/>
      <c r="HE73" s="83"/>
      <c r="HF73" s="83"/>
      <c r="HG73" s="83"/>
    </row>
    <row r="74" spans="1:223" s="85" customFormat="1" ht="27" x14ac:dyDescent="0.2">
      <c r="A74" s="163"/>
      <c r="B74" s="74" t="s">
        <v>976</v>
      </c>
      <c r="C74" s="29" t="s">
        <v>105</v>
      </c>
      <c r="D74" s="273" t="s">
        <v>448</v>
      </c>
      <c r="E74" s="78" t="s">
        <v>152</v>
      </c>
      <c r="F74" s="465" t="str">
        <f t="shared" si="4"/>
        <v>@</v>
      </c>
      <c r="G74" s="89"/>
      <c r="H74" s="115" t="s">
        <v>247</v>
      </c>
      <c r="I74" s="94"/>
      <c r="J74" s="112" t="s">
        <v>248</v>
      </c>
      <c r="K74" s="112"/>
      <c r="L74" s="104"/>
      <c r="M74" s="297">
        <v>4740</v>
      </c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3"/>
      <c r="AC74" s="83"/>
      <c r="AD74" s="83"/>
      <c r="AE74" s="83"/>
      <c r="AF74" s="83"/>
      <c r="AG74" s="83"/>
      <c r="AH74" s="83"/>
      <c r="AI74" s="83"/>
      <c r="AJ74" s="83"/>
      <c r="AK74" s="83"/>
      <c r="AL74" s="83"/>
      <c r="AM74" s="83"/>
      <c r="AN74" s="83"/>
      <c r="AO74" s="83"/>
      <c r="AP74" s="83"/>
      <c r="AQ74" s="83"/>
      <c r="AR74" s="83"/>
      <c r="AS74" s="83"/>
      <c r="AT74" s="83"/>
      <c r="AU74" s="83"/>
      <c r="AV74" s="83"/>
      <c r="AW74" s="83"/>
      <c r="AX74" s="83"/>
      <c r="AY74" s="83"/>
      <c r="AZ74" s="83"/>
      <c r="BA74" s="83"/>
      <c r="BB74" s="83"/>
      <c r="BC74" s="83"/>
      <c r="BD74" s="83"/>
      <c r="BE74" s="83"/>
      <c r="BF74" s="83"/>
      <c r="BG74" s="83"/>
      <c r="BH74" s="83"/>
      <c r="BI74" s="83"/>
      <c r="BJ74" s="83"/>
      <c r="BK74" s="83"/>
      <c r="BL74" s="83"/>
      <c r="BM74" s="83"/>
      <c r="BN74" s="83"/>
      <c r="BO74" s="83"/>
      <c r="BP74" s="83"/>
      <c r="BQ74" s="83"/>
      <c r="BR74" s="83"/>
      <c r="BS74" s="83"/>
      <c r="BT74" s="83"/>
      <c r="BU74" s="83"/>
      <c r="BV74" s="83"/>
      <c r="BW74" s="83"/>
      <c r="BX74" s="83"/>
      <c r="BY74" s="83"/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/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/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  <c r="FL74" s="83"/>
      <c r="FM74" s="83"/>
      <c r="FN74" s="83"/>
      <c r="FO74" s="83"/>
      <c r="FP74" s="83"/>
      <c r="FQ74" s="83"/>
      <c r="FR74" s="83"/>
      <c r="FS74" s="83"/>
      <c r="FT74" s="83"/>
      <c r="FU74" s="83"/>
      <c r="FV74" s="83"/>
      <c r="FW74" s="83"/>
      <c r="FX74" s="83"/>
      <c r="FY74" s="83"/>
      <c r="FZ74" s="83"/>
      <c r="GA74" s="83"/>
      <c r="GB74" s="83"/>
      <c r="GC74" s="83"/>
      <c r="GD74" s="83"/>
      <c r="GE74" s="83"/>
      <c r="GF74" s="83"/>
      <c r="GG74" s="83"/>
      <c r="GH74" s="83"/>
      <c r="GI74" s="83"/>
      <c r="GJ74" s="83"/>
      <c r="GK74" s="83"/>
      <c r="GL74" s="83"/>
      <c r="GM74" s="83"/>
      <c r="GN74" s="83"/>
      <c r="GO74" s="83"/>
      <c r="GP74" s="83"/>
      <c r="GQ74" s="83"/>
      <c r="GR74" s="83"/>
      <c r="GS74" s="83"/>
      <c r="GT74" s="83"/>
      <c r="GU74" s="83"/>
      <c r="GV74" s="83"/>
      <c r="GW74" s="83"/>
      <c r="GX74" s="83"/>
      <c r="GY74" s="83"/>
      <c r="GZ74" s="83"/>
      <c r="HA74" s="83"/>
      <c r="HB74" s="83"/>
      <c r="HC74" s="83"/>
      <c r="HD74" s="83"/>
      <c r="HE74" s="83"/>
      <c r="HF74" s="83"/>
      <c r="HG74" s="83"/>
    </row>
    <row r="75" spans="1:223" s="85" customFormat="1" ht="31.5" customHeight="1" x14ac:dyDescent="0.2">
      <c r="A75" s="163"/>
      <c r="B75" s="245" t="s">
        <v>948</v>
      </c>
      <c r="C75" s="340" t="s">
        <v>105</v>
      </c>
      <c r="D75" s="611" t="s">
        <v>434</v>
      </c>
      <c r="E75" s="24" t="s">
        <v>631</v>
      </c>
      <c r="F75" s="465" t="str">
        <f t="shared" si="4"/>
        <v>@</v>
      </c>
      <c r="G75" s="90"/>
      <c r="H75" s="113" t="s">
        <v>186</v>
      </c>
      <c r="I75" s="152" t="s">
        <v>155</v>
      </c>
      <c r="J75" s="109" t="s">
        <v>158</v>
      </c>
      <c r="K75" s="109"/>
      <c r="L75" s="104"/>
      <c r="M75" s="297">
        <v>7410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N75" s="83"/>
      <c r="AO75" s="83"/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  <c r="BH75" s="83"/>
      <c r="BI75" s="83"/>
      <c r="BJ75" s="83"/>
      <c r="BK75" s="83"/>
      <c r="BL75" s="83"/>
      <c r="BM75" s="83"/>
      <c r="BN75" s="83"/>
      <c r="BO75" s="83"/>
      <c r="BP75" s="83"/>
      <c r="BQ75" s="83"/>
      <c r="BR75" s="83"/>
      <c r="BS75" s="83"/>
      <c r="BT75" s="83"/>
      <c r="BU75" s="83"/>
      <c r="BV75" s="83"/>
      <c r="BW75" s="83"/>
      <c r="BX75" s="83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/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/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/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/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/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  <c r="FL75" s="83"/>
      <c r="FM75" s="83"/>
      <c r="FN75" s="83"/>
      <c r="FO75" s="83"/>
      <c r="FP75" s="83"/>
      <c r="FQ75" s="83"/>
      <c r="FR75" s="83"/>
      <c r="FS75" s="83"/>
      <c r="FT75" s="83"/>
      <c r="FU75" s="83"/>
      <c r="FV75" s="83"/>
      <c r="FW75" s="83"/>
      <c r="FX75" s="83"/>
      <c r="FY75" s="83"/>
      <c r="FZ75" s="83"/>
      <c r="GA75" s="83"/>
      <c r="GB75" s="83"/>
      <c r="GC75" s="83"/>
      <c r="GD75" s="83"/>
      <c r="GE75" s="83"/>
      <c r="GF75" s="83"/>
      <c r="GG75" s="83"/>
      <c r="GH75" s="83"/>
      <c r="GI75" s="83"/>
      <c r="GJ75" s="83"/>
      <c r="GK75" s="83"/>
      <c r="GL75" s="83"/>
      <c r="GM75" s="83"/>
      <c r="GN75" s="83"/>
      <c r="GO75" s="83"/>
      <c r="GP75" s="83"/>
      <c r="GQ75" s="83"/>
      <c r="GR75" s="83"/>
      <c r="GS75" s="83"/>
      <c r="GT75" s="83"/>
      <c r="GU75" s="83"/>
      <c r="GV75" s="83"/>
      <c r="GW75" s="83"/>
      <c r="GX75" s="83"/>
      <c r="GY75" s="83"/>
      <c r="GZ75" s="83"/>
      <c r="HA75" s="83"/>
      <c r="HB75" s="83"/>
      <c r="HC75" s="83"/>
      <c r="HD75" s="83"/>
      <c r="HE75" s="83"/>
      <c r="HF75" s="83"/>
      <c r="HG75" s="83"/>
    </row>
    <row r="76" spans="1:223" s="85" customFormat="1" ht="32.25" customHeight="1" x14ac:dyDescent="0.2">
      <c r="A76" s="163"/>
      <c r="B76" s="74" t="s">
        <v>953</v>
      </c>
      <c r="C76" s="29" t="s">
        <v>105</v>
      </c>
      <c r="D76" s="610" t="s">
        <v>5</v>
      </c>
      <c r="E76" s="24" t="s">
        <v>485</v>
      </c>
      <c r="F76" s="465" t="str">
        <f t="shared" si="4"/>
        <v>@</v>
      </c>
      <c r="G76" s="89"/>
      <c r="H76" s="115" t="s">
        <v>246</v>
      </c>
      <c r="I76" s="94"/>
      <c r="J76" s="112" t="s">
        <v>159</v>
      </c>
      <c r="K76" s="112"/>
      <c r="L76" s="104"/>
      <c r="M76" s="297">
        <v>6940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  <c r="AT76" s="83"/>
      <c r="AU76" s="83"/>
      <c r="AV76" s="83"/>
      <c r="AW76" s="83"/>
      <c r="AX76" s="83"/>
      <c r="AY76" s="83"/>
      <c r="AZ76" s="83"/>
      <c r="BA76" s="83"/>
      <c r="BB76" s="83"/>
      <c r="BC76" s="83"/>
      <c r="BD76" s="83"/>
      <c r="BE76" s="83"/>
      <c r="BF76" s="83"/>
      <c r="BG76" s="83"/>
      <c r="BH76" s="83"/>
      <c r="BI76" s="83"/>
      <c r="BJ76" s="83"/>
      <c r="BK76" s="83"/>
      <c r="BL76" s="83"/>
      <c r="BM76" s="83"/>
      <c r="BN76" s="83"/>
      <c r="BO76" s="83"/>
      <c r="BP76" s="83"/>
      <c r="BQ76" s="83"/>
      <c r="BR76" s="83"/>
      <c r="BS76" s="83"/>
      <c r="BT76" s="83"/>
      <c r="BU76" s="83"/>
      <c r="BV76" s="83"/>
      <c r="BW76" s="83"/>
      <c r="BX76" s="83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3"/>
      <c r="FX76" s="83"/>
      <c r="FY76" s="83"/>
      <c r="FZ76" s="83"/>
      <c r="GA76" s="83"/>
      <c r="GB76" s="83"/>
      <c r="GC76" s="83"/>
      <c r="GD76" s="83"/>
      <c r="GE76" s="83"/>
      <c r="GF76" s="83"/>
      <c r="GG76" s="83"/>
      <c r="GH76" s="83"/>
      <c r="GI76" s="83"/>
      <c r="GJ76" s="83"/>
      <c r="GK76" s="83"/>
      <c r="GL76" s="83"/>
      <c r="GM76" s="83"/>
      <c r="GN76" s="83"/>
      <c r="GO76" s="83"/>
      <c r="GP76" s="83"/>
      <c r="GQ76" s="83"/>
      <c r="GR76" s="83"/>
      <c r="GS76" s="83"/>
      <c r="GT76" s="83"/>
      <c r="GU76" s="83"/>
      <c r="GV76" s="83"/>
      <c r="GW76" s="83"/>
      <c r="GX76" s="83"/>
      <c r="GY76" s="83"/>
      <c r="GZ76" s="83"/>
      <c r="HA76" s="83"/>
      <c r="HB76" s="83"/>
      <c r="HC76" s="83"/>
      <c r="HD76" s="83"/>
      <c r="HE76" s="83"/>
      <c r="HF76" s="83"/>
      <c r="HG76" s="83"/>
    </row>
    <row r="77" spans="1:223" s="51" customFormat="1" ht="16.5" customHeight="1" x14ac:dyDescent="0.2">
      <c r="A77" s="163"/>
      <c r="B77" s="481"/>
      <c r="C77" s="483"/>
      <c r="D77" s="482" t="s">
        <v>280</v>
      </c>
      <c r="E77" s="481"/>
      <c r="F77" s="480"/>
      <c r="G77" s="479"/>
      <c r="H77" s="478"/>
      <c r="I77" s="477"/>
      <c r="J77" s="476"/>
      <c r="K77" s="476"/>
      <c r="L77" s="475"/>
      <c r="M77" s="455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</row>
    <row r="78" spans="1:223" s="13" customFormat="1" ht="45.75" customHeight="1" x14ac:dyDescent="0.2">
      <c r="A78" s="163"/>
      <c r="B78" s="245" t="s">
        <v>956</v>
      </c>
      <c r="C78" s="245" t="s">
        <v>105</v>
      </c>
      <c r="D78" s="273" t="s">
        <v>501</v>
      </c>
      <c r="E78" s="125" t="s">
        <v>39</v>
      </c>
      <c r="F78" s="465" t="str">
        <f>HYPERLINK("http://www.bosal-autoflex.ru/instructions1/"&amp;LEFT(B78,4)&amp;MID(B78,6,4)&amp;".pdf","@")</f>
        <v>@</v>
      </c>
      <c r="G78" s="91"/>
      <c r="H78" s="153" t="s">
        <v>188</v>
      </c>
      <c r="I78" s="95"/>
      <c r="J78" s="100" t="s">
        <v>161</v>
      </c>
      <c r="K78" s="112" t="s">
        <v>546</v>
      </c>
      <c r="L78" s="105"/>
      <c r="M78" s="297">
        <v>8180</v>
      </c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</row>
    <row r="79" spans="1:223" s="73" customFormat="1" ht="21.75" customHeight="1" x14ac:dyDescent="0.2">
      <c r="A79" s="163"/>
      <c r="B79" s="464"/>
      <c r="C79" s="464"/>
      <c r="D79" s="609" t="s">
        <v>656</v>
      </c>
      <c r="E79" s="464"/>
      <c r="F79" s="480"/>
      <c r="G79" s="464"/>
      <c r="H79" s="464"/>
      <c r="I79" s="464"/>
      <c r="J79" s="464"/>
      <c r="K79" s="464"/>
      <c r="L79" s="608"/>
      <c r="M79" s="455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</row>
    <row r="80" spans="1:223" s="73" customFormat="1" ht="20.25" customHeight="1" x14ac:dyDescent="0.2">
      <c r="A80" s="163"/>
      <c r="B80" s="245" t="s">
        <v>977</v>
      </c>
      <c r="C80" s="245" t="s">
        <v>105</v>
      </c>
      <c r="D80" s="273" t="s">
        <v>1734</v>
      </c>
      <c r="E80" s="125" t="s">
        <v>468</v>
      </c>
      <c r="F80" s="465" t="str">
        <f>HYPERLINK("http://www.bosal-autoflex.ru/instructions1/"&amp;LEFT(B80,4)&amp;MID(B80,6,4)&amp;".pdf","@")</f>
        <v>@</v>
      </c>
      <c r="G80" s="607"/>
      <c r="H80" s="153" t="s">
        <v>657</v>
      </c>
      <c r="I80" s="93" t="s">
        <v>155</v>
      </c>
      <c r="J80" s="100" t="s">
        <v>158</v>
      </c>
      <c r="K80" s="112"/>
      <c r="L80" s="105"/>
      <c r="M80" s="297">
        <v>5950</v>
      </c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</row>
    <row r="81" spans="1:223" s="73" customFormat="1" ht="20.25" customHeight="1" x14ac:dyDescent="0.2">
      <c r="A81" s="163"/>
      <c r="B81" s="245" t="s">
        <v>978</v>
      </c>
      <c r="C81" s="245" t="s">
        <v>105</v>
      </c>
      <c r="D81" s="273" t="s">
        <v>1733</v>
      </c>
      <c r="E81" s="125">
        <v>2013</v>
      </c>
      <c r="F81" s="465" t="str">
        <f>HYPERLINK("http://www.bosal-autoflex.ru/instructions1/"&amp;LEFT(B81,4)&amp;MID(B81,6,4)&amp;".pdf","@")</f>
        <v>@</v>
      </c>
      <c r="G81" s="607"/>
      <c r="H81" s="153" t="s">
        <v>658</v>
      </c>
      <c r="I81" s="93"/>
      <c r="J81" s="100" t="s">
        <v>160</v>
      </c>
      <c r="K81" s="112"/>
      <c r="L81" s="105"/>
      <c r="M81" s="297">
        <v>5450</v>
      </c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</row>
    <row r="82" spans="1:223" s="73" customFormat="1" ht="16.5" customHeight="1" x14ac:dyDescent="0.35">
      <c r="A82" s="163"/>
      <c r="B82" s="464"/>
      <c r="C82" s="460"/>
      <c r="D82" s="542" t="s">
        <v>281</v>
      </c>
      <c r="E82" s="541"/>
      <c r="F82" s="480"/>
      <c r="G82" s="461"/>
      <c r="H82" s="478"/>
      <c r="I82" s="509"/>
      <c r="J82" s="476"/>
      <c r="K82" s="508"/>
      <c r="L82" s="507"/>
      <c r="M82" s="455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</row>
    <row r="83" spans="1:223" s="73" customFormat="1" ht="21" customHeight="1" x14ac:dyDescent="0.2">
      <c r="A83" s="163"/>
      <c r="B83" s="74" t="s">
        <v>979</v>
      </c>
      <c r="C83" s="74" t="s">
        <v>105</v>
      </c>
      <c r="D83" s="282" t="s">
        <v>282</v>
      </c>
      <c r="E83" s="159" t="s">
        <v>633</v>
      </c>
      <c r="F83" s="465" t="str">
        <f>HYPERLINK("http://www.bosal-autoflex.ru/instructions1/"&amp;LEFT(B83,4)&amp;MID(B83,6,4)&amp;".pdf","@")</f>
        <v>@</v>
      </c>
      <c r="G83" s="89"/>
      <c r="H83" s="154" t="s">
        <v>192</v>
      </c>
      <c r="I83" s="93" t="s">
        <v>155</v>
      </c>
      <c r="J83" s="103" t="s">
        <v>417</v>
      </c>
      <c r="K83" s="103"/>
      <c r="L83" s="122"/>
      <c r="M83" s="297">
        <v>5980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</row>
    <row r="84" spans="1:223" s="73" customFormat="1" ht="18.75" customHeight="1" x14ac:dyDescent="0.2">
      <c r="A84" s="163"/>
      <c r="B84" s="79" t="s">
        <v>980</v>
      </c>
      <c r="C84" s="29" t="s">
        <v>105</v>
      </c>
      <c r="D84" s="281" t="s">
        <v>6</v>
      </c>
      <c r="E84" s="88" t="s">
        <v>109</v>
      </c>
      <c r="F84" s="465" t="str">
        <f>HYPERLINK("http://www.bosal-autoflex.ru/instructions1/"&amp;LEFT(B84,4)&amp;MID(B84,6,4)&amp;".pdf","@")</f>
        <v>@</v>
      </c>
      <c r="G84" s="89"/>
      <c r="H84" s="117" t="s">
        <v>249</v>
      </c>
      <c r="I84" s="93" t="s">
        <v>155</v>
      </c>
      <c r="J84" s="119" t="s">
        <v>245</v>
      </c>
      <c r="K84" s="235"/>
      <c r="L84" s="122"/>
      <c r="M84" s="297">
        <v>6010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</row>
    <row r="85" spans="1:223" s="73" customFormat="1" ht="30.75" customHeight="1" x14ac:dyDescent="0.2">
      <c r="A85" s="163"/>
      <c r="B85" s="79" t="s">
        <v>981</v>
      </c>
      <c r="C85" s="29" t="s">
        <v>105</v>
      </c>
      <c r="D85" s="279" t="s">
        <v>1732</v>
      </c>
      <c r="E85" s="76" t="s">
        <v>118</v>
      </c>
      <c r="F85" s="465" t="str">
        <f>HYPERLINK("http://www.bosal-autoflex.ru/instructions1/"&amp;LEFT(B85,4)&amp;MID(B85,6,4)&amp;".pdf","@")</f>
        <v>@</v>
      </c>
      <c r="G85" s="89"/>
      <c r="H85" s="117" t="s">
        <v>405</v>
      </c>
      <c r="I85" s="93"/>
      <c r="J85" s="119" t="s">
        <v>161</v>
      </c>
      <c r="K85" s="112" t="s">
        <v>546</v>
      </c>
      <c r="L85" s="122"/>
      <c r="M85" s="297">
        <v>8050</v>
      </c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</row>
    <row r="86" spans="1:223" s="73" customFormat="1" ht="37.5" customHeight="1" x14ac:dyDescent="0.2">
      <c r="A86" s="163"/>
      <c r="B86" s="79" t="s">
        <v>973</v>
      </c>
      <c r="C86" s="29" t="s">
        <v>101</v>
      </c>
      <c r="D86" s="279" t="s">
        <v>827</v>
      </c>
      <c r="E86" s="76" t="s">
        <v>118</v>
      </c>
      <c r="F86" s="465" t="str">
        <f>HYPERLINK("http://www.bosal-autoflex.ru/instructions1/"&amp;LEFT(B86,4)&amp;MID(B86,6,4)&amp;".pdf","@")</f>
        <v>@</v>
      </c>
      <c r="G86" s="89"/>
      <c r="H86" s="117" t="s">
        <v>254</v>
      </c>
      <c r="I86" s="93"/>
      <c r="J86" s="119" t="s">
        <v>172</v>
      </c>
      <c r="K86" s="235" t="s">
        <v>546</v>
      </c>
      <c r="L86" s="122"/>
      <c r="M86" s="297">
        <v>10340</v>
      </c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</row>
    <row r="87" spans="1:223" s="4" customFormat="1" ht="36" customHeight="1" x14ac:dyDescent="0.2">
      <c r="A87" s="163"/>
      <c r="B87" s="245" t="s">
        <v>982</v>
      </c>
      <c r="C87" s="29" t="s">
        <v>105</v>
      </c>
      <c r="D87" s="273" t="s">
        <v>602</v>
      </c>
      <c r="E87" s="24" t="s">
        <v>603</v>
      </c>
      <c r="F87" s="465" t="str">
        <f>HYPERLINK("http://www.bosal-autoflex.ru/instructions1/"&amp;LEFT(B87,4)&amp;MID(B87,6,4)&amp;".pdf","@")</f>
        <v>@</v>
      </c>
      <c r="G87" s="89"/>
      <c r="H87" s="113" t="s">
        <v>239</v>
      </c>
      <c r="I87" s="93" t="s">
        <v>155</v>
      </c>
      <c r="J87" s="110" t="s">
        <v>158</v>
      </c>
      <c r="K87" s="110"/>
      <c r="L87" s="122"/>
      <c r="M87" s="297">
        <v>8290</v>
      </c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</row>
    <row r="88" spans="1:223" s="50" customFormat="1" ht="23.25" customHeight="1" x14ac:dyDescent="0.35">
      <c r="A88" s="163"/>
      <c r="B88" s="464"/>
      <c r="C88" s="460"/>
      <c r="D88" s="542" t="s">
        <v>283</v>
      </c>
      <c r="E88" s="541"/>
      <c r="F88" s="480"/>
      <c r="G88" s="461"/>
      <c r="H88" s="478"/>
      <c r="I88" s="509"/>
      <c r="J88" s="476"/>
      <c r="K88" s="508"/>
      <c r="L88" s="507"/>
      <c r="M88" s="455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  <c r="GA88" s="52"/>
      <c r="GB88" s="52"/>
      <c r="GC88" s="52"/>
      <c r="GD88" s="52"/>
      <c r="GE88" s="52"/>
      <c r="GF88" s="52"/>
      <c r="GG88" s="52"/>
      <c r="GH88" s="52"/>
      <c r="GI88" s="52"/>
      <c r="GJ88" s="52"/>
      <c r="GK88" s="52"/>
      <c r="GL88" s="52"/>
      <c r="GM88" s="52"/>
      <c r="GN88" s="52"/>
      <c r="GO88" s="52"/>
      <c r="GP88" s="52"/>
      <c r="GQ88" s="52"/>
      <c r="GR88" s="52"/>
      <c r="GS88" s="52"/>
      <c r="GT88" s="52"/>
      <c r="GU88" s="52"/>
      <c r="GV88" s="52"/>
      <c r="GW88" s="52"/>
      <c r="GX88" s="52"/>
      <c r="GY88" s="52"/>
      <c r="GZ88" s="52"/>
      <c r="HA88" s="52"/>
      <c r="HB88" s="52"/>
      <c r="HC88" s="52"/>
      <c r="HD88" s="52"/>
      <c r="HE88" s="52"/>
      <c r="HF88" s="52"/>
      <c r="HG88" s="52"/>
      <c r="HH88" s="52"/>
      <c r="HI88" s="52"/>
      <c r="HJ88" s="52"/>
      <c r="HK88" s="52"/>
      <c r="HL88" s="52"/>
      <c r="HM88" s="52"/>
      <c r="HN88" s="52"/>
      <c r="HO88" s="52"/>
    </row>
    <row r="89" spans="1:223" s="72" customFormat="1" ht="23.25" customHeight="1" x14ac:dyDescent="0.2">
      <c r="A89" s="161"/>
      <c r="B89" s="245" t="s">
        <v>1731</v>
      </c>
      <c r="C89" s="29" t="s">
        <v>105</v>
      </c>
      <c r="D89" s="606" t="s">
        <v>1730</v>
      </c>
      <c r="E89" s="605" t="s">
        <v>1493</v>
      </c>
      <c r="F89" s="465" t="str">
        <f t="shared" ref="F89:F95" si="5">HYPERLINK("http://www.bosal-autoflex.ru/instructions1/"&amp;LEFT(B89,4)&amp;MID(B89,6,4)&amp;".pdf","@")</f>
        <v>@</v>
      </c>
      <c r="G89" s="492" t="s">
        <v>1503</v>
      </c>
      <c r="H89" s="604" t="s">
        <v>644</v>
      </c>
      <c r="I89" s="576" t="s">
        <v>155</v>
      </c>
      <c r="J89" s="109" t="s">
        <v>158</v>
      </c>
      <c r="K89" s="107"/>
      <c r="L89" s="107"/>
      <c r="M89" s="248">
        <v>5125</v>
      </c>
      <c r="N89" s="603"/>
      <c r="O89" s="603"/>
      <c r="P89" s="603"/>
      <c r="Q89" s="603"/>
      <c r="R89" s="603"/>
      <c r="S89" s="603"/>
      <c r="T89" s="603"/>
      <c r="U89" s="603"/>
      <c r="V89" s="603"/>
      <c r="W89" s="603"/>
      <c r="X89" s="603"/>
      <c r="Y89" s="603"/>
      <c r="Z89" s="603"/>
      <c r="AA89" s="603"/>
      <c r="AB89" s="603"/>
      <c r="AC89" s="603"/>
      <c r="AD89" s="603"/>
      <c r="AE89" s="603"/>
      <c r="AF89" s="603"/>
      <c r="AG89" s="603"/>
      <c r="AH89" s="603"/>
      <c r="AI89" s="603"/>
      <c r="AJ89" s="603"/>
      <c r="AK89" s="603"/>
      <c r="AL89" s="603"/>
      <c r="AM89" s="603"/>
      <c r="AN89" s="603"/>
      <c r="AO89" s="603"/>
      <c r="AP89" s="603"/>
      <c r="AQ89" s="603"/>
      <c r="AR89" s="603"/>
      <c r="AS89" s="603"/>
      <c r="AT89" s="603"/>
      <c r="AU89" s="603"/>
      <c r="AV89" s="603"/>
      <c r="AW89" s="603"/>
      <c r="AX89" s="603"/>
      <c r="AY89" s="603"/>
      <c r="AZ89" s="603"/>
      <c r="BA89" s="603"/>
      <c r="BB89" s="603"/>
      <c r="BC89" s="603"/>
      <c r="BD89" s="603"/>
      <c r="BE89" s="603"/>
      <c r="BF89" s="603"/>
      <c r="BG89" s="603"/>
      <c r="BH89" s="603"/>
      <c r="BI89" s="603"/>
      <c r="BJ89" s="603"/>
      <c r="BK89" s="603"/>
      <c r="BL89" s="603"/>
      <c r="BM89" s="603"/>
      <c r="BN89" s="603"/>
      <c r="BO89" s="603"/>
      <c r="BP89" s="603"/>
      <c r="BQ89" s="603"/>
      <c r="BR89" s="603"/>
      <c r="BS89" s="603"/>
      <c r="BT89" s="603"/>
      <c r="BU89" s="603"/>
      <c r="BV89" s="603"/>
      <c r="BW89" s="603"/>
      <c r="BX89" s="603"/>
      <c r="BY89" s="603"/>
      <c r="BZ89" s="603"/>
      <c r="CA89" s="603"/>
      <c r="CB89" s="603"/>
      <c r="CC89" s="603"/>
      <c r="CD89" s="603"/>
      <c r="CE89" s="603"/>
      <c r="CF89" s="603"/>
      <c r="CG89" s="603"/>
      <c r="CH89" s="603"/>
      <c r="CI89" s="603"/>
      <c r="CJ89" s="603"/>
      <c r="CK89" s="603"/>
      <c r="CL89" s="603"/>
      <c r="CM89" s="603"/>
      <c r="CN89" s="603"/>
      <c r="CO89" s="603"/>
      <c r="CP89" s="603"/>
      <c r="CQ89" s="603"/>
      <c r="CR89" s="603"/>
      <c r="CS89" s="603"/>
      <c r="CT89" s="603"/>
      <c r="CU89" s="603"/>
      <c r="CV89" s="603"/>
      <c r="CW89" s="603"/>
      <c r="CX89" s="603"/>
      <c r="CY89" s="603"/>
      <c r="CZ89" s="603"/>
      <c r="DA89" s="603"/>
      <c r="DB89" s="603"/>
      <c r="DC89" s="603"/>
      <c r="DD89" s="603"/>
      <c r="DE89" s="603"/>
      <c r="DF89" s="603"/>
      <c r="DG89" s="603"/>
      <c r="DH89" s="603"/>
      <c r="DI89" s="603"/>
      <c r="DJ89" s="603"/>
      <c r="DK89" s="603"/>
      <c r="DL89" s="603"/>
      <c r="DM89" s="603"/>
      <c r="DN89" s="603"/>
      <c r="DO89" s="603"/>
      <c r="DP89" s="603"/>
      <c r="DQ89" s="603"/>
      <c r="DR89" s="603"/>
      <c r="DS89" s="603"/>
      <c r="DT89" s="603"/>
      <c r="DU89" s="603"/>
      <c r="DV89" s="603"/>
      <c r="DW89" s="603"/>
      <c r="DX89" s="603"/>
      <c r="DY89" s="603"/>
      <c r="DZ89" s="603"/>
      <c r="EA89" s="603"/>
      <c r="EB89" s="603"/>
      <c r="EC89" s="603"/>
      <c r="ED89" s="603"/>
      <c r="EE89" s="603"/>
      <c r="EF89" s="603"/>
      <c r="EG89" s="603"/>
      <c r="EH89" s="603"/>
      <c r="EI89" s="603"/>
      <c r="EJ89" s="603"/>
      <c r="EK89" s="603"/>
      <c r="EL89" s="603"/>
      <c r="EM89" s="603"/>
      <c r="EN89" s="603"/>
      <c r="EO89" s="603"/>
      <c r="EP89" s="603"/>
      <c r="EQ89" s="603"/>
      <c r="ER89" s="603"/>
      <c r="ES89" s="603"/>
      <c r="ET89" s="603"/>
      <c r="EU89" s="603"/>
      <c r="EV89" s="603"/>
      <c r="EW89" s="603"/>
      <c r="EX89" s="603"/>
      <c r="EY89" s="603"/>
      <c r="EZ89" s="603"/>
      <c r="FA89" s="603"/>
      <c r="FB89" s="603"/>
      <c r="FC89" s="603"/>
      <c r="FD89" s="603"/>
      <c r="FE89" s="603"/>
      <c r="FF89" s="603"/>
      <c r="FG89" s="603"/>
      <c r="FH89" s="603"/>
      <c r="FI89" s="603"/>
      <c r="FJ89" s="603"/>
      <c r="FK89" s="603"/>
      <c r="FL89" s="603"/>
      <c r="FM89" s="603"/>
      <c r="FN89" s="603"/>
      <c r="FO89" s="603"/>
      <c r="FP89" s="603"/>
      <c r="FQ89" s="603"/>
      <c r="FR89" s="603"/>
      <c r="FS89" s="603"/>
      <c r="FT89" s="603"/>
      <c r="FU89" s="603"/>
      <c r="FV89" s="603"/>
      <c r="FW89" s="603"/>
      <c r="FX89" s="603"/>
      <c r="FY89" s="603"/>
      <c r="FZ89" s="603"/>
      <c r="GA89" s="603"/>
      <c r="GB89" s="603"/>
      <c r="GC89" s="603"/>
      <c r="GD89" s="603"/>
      <c r="GE89" s="603"/>
      <c r="GF89" s="603"/>
      <c r="GG89" s="603"/>
      <c r="GH89" s="603"/>
      <c r="GI89" s="603"/>
      <c r="GJ89" s="603"/>
      <c r="GK89" s="603"/>
      <c r="GL89" s="603"/>
      <c r="GM89" s="603"/>
      <c r="GN89" s="603"/>
      <c r="GO89" s="603"/>
      <c r="GP89" s="603"/>
      <c r="GQ89" s="603"/>
      <c r="GR89" s="603"/>
      <c r="GS89" s="603"/>
      <c r="GT89" s="603"/>
      <c r="GU89" s="603"/>
      <c r="GV89" s="603"/>
      <c r="GW89" s="603"/>
      <c r="GX89" s="603"/>
      <c r="GY89" s="603"/>
      <c r="GZ89" s="603"/>
      <c r="HA89" s="603"/>
      <c r="HB89" s="603"/>
      <c r="HC89" s="603"/>
      <c r="HD89" s="603"/>
      <c r="HE89" s="603"/>
      <c r="HF89" s="603"/>
      <c r="HG89" s="603"/>
      <c r="HH89" s="603"/>
      <c r="HI89" s="603"/>
      <c r="HJ89" s="603"/>
      <c r="HK89" s="603"/>
      <c r="HL89" s="603"/>
      <c r="HM89" s="603"/>
      <c r="HN89" s="603"/>
      <c r="HO89" s="603"/>
    </row>
    <row r="90" spans="1:223" s="50" customFormat="1" ht="23.25" customHeight="1" x14ac:dyDescent="0.2">
      <c r="A90" s="163"/>
      <c r="B90" s="245" t="s">
        <v>1573</v>
      </c>
      <c r="C90" s="29" t="s">
        <v>105</v>
      </c>
      <c r="D90" s="273" t="s">
        <v>1729</v>
      </c>
      <c r="E90" s="24" t="s">
        <v>725</v>
      </c>
      <c r="F90" s="465" t="str">
        <f t="shared" si="5"/>
        <v>@</v>
      </c>
      <c r="G90" s="522"/>
      <c r="H90" s="113" t="s">
        <v>671</v>
      </c>
      <c r="I90" s="93"/>
      <c r="J90" s="109" t="s">
        <v>158</v>
      </c>
      <c r="K90" s="109" t="s">
        <v>546</v>
      </c>
      <c r="L90" s="122"/>
      <c r="M90" s="297">
        <v>6660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  <c r="GA90" s="52"/>
      <c r="GB90" s="52"/>
      <c r="GC90" s="52"/>
      <c r="GD90" s="52"/>
      <c r="GE90" s="52"/>
      <c r="GF90" s="52"/>
      <c r="GG90" s="52"/>
      <c r="GH90" s="52"/>
      <c r="GI90" s="52"/>
      <c r="GJ90" s="52"/>
      <c r="GK90" s="52"/>
      <c r="GL90" s="52"/>
      <c r="GM90" s="52"/>
      <c r="GN90" s="52"/>
      <c r="GO90" s="52"/>
      <c r="GP90" s="52"/>
      <c r="GQ90" s="52"/>
      <c r="GR90" s="52"/>
      <c r="GS90" s="52"/>
      <c r="GT90" s="52"/>
      <c r="GU90" s="52"/>
      <c r="GV90" s="52"/>
      <c r="GW90" s="52"/>
      <c r="GX90" s="52"/>
      <c r="GY90" s="52"/>
      <c r="GZ90" s="52"/>
      <c r="HA90" s="52"/>
      <c r="HB90" s="52"/>
      <c r="HC90" s="52"/>
      <c r="HD90" s="52"/>
      <c r="HE90" s="52"/>
      <c r="HF90" s="52"/>
      <c r="HG90" s="52"/>
      <c r="HH90" s="52"/>
      <c r="HI90" s="52"/>
      <c r="HJ90" s="52"/>
      <c r="HK90" s="52"/>
      <c r="HL90" s="52"/>
      <c r="HM90" s="52"/>
      <c r="HN90" s="52"/>
      <c r="HO90" s="52"/>
    </row>
    <row r="91" spans="1:223" s="50" customFormat="1" ht="23.25" customHeight="1" x14ac:dyDescent="0.2">
      <c r="A91" s="163"/>
      <c r="B91" s="245" t="s">
        <v>1728</v>
      </c>
      <c r="C91" s="29" t="s">
        <v>105</v>
      </c>
      <c r="D91" s="273" t="s">
        <v>1727</v>
      </c>
      <c r="E91" s="24" t="s">
        <v>725</v>
      </c>
      <c r="F91" s="465" t="str">
        <f t="shared" si="5"/>
        <v>@</v>
      </c>
      <c r="G91" s="522"/>
      <c r="H91" s="113" t="s">
        <v>671</v>
      </c>
      <c r="I91" s="93"/>
      <c r="J91" s="109" t="s">
        <v>158</v>
      </c>
      <c r="K91" s="109" t="s">
        <v>546</v>
      </c>
      <c r="L91" s="122"/>
      <c r="M91" s="297">
        <v>6460</v>
      </c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  <c r="GA91" s="52"/>
      <c r="GB91" s="52"/>
      <c r="GC91" s="52"/>
      <c r="GD91" s="52"/>
      <c r="GE91" s="52"/>
      <c r="GF91" s="52"/>
      <c r="GG91" s="52"/>
      <c r="GH91" s="52"/>
      <c r="GI91" s="52"/>
      <c r="GJ91" s="52"/>
      <c r="GK91" s="52"/>
      <c r="GL91" s="52"/>
      <c r="GM91" s="52"/>
      <c r="GN91" s="52"/>
      <c r="GO91" s="52"/>
      <c r="GP91" s="52"/>
      <c r="GQ91" s="52"/>
      <c r="GR91" s="52"/>
      <c r="GS91" s="52"/>
      <c r="GT91" s="52"/>
      <c r="GU91" s="52"/>
      <c r="GV91" s="52"/>
      <c r="GW91" s="52"/>
      <c r="GX91" s="52"/>
      <c r="GY91" s="52"/>
      <c r="GZ91" s="52"/>
      <c r="HA91" s="52"/>
      <c r="HB91" s="52"/>
      <c r="HC91" s="52"/>
      <c r="HD91" s="52"/>
      <c r="HE91" s="52"/>
      <c r="HF91" s="52"/>
      <c r="HG91" s="52"/>
      <c r="HH91" s="52"/>
      <c r="HI91" s="52"/>
      <c r="HJ91" s="52"/>
      <c r="HK91" s="52"/>
      <c r="HL91" s="52"/>
      <c r="HM91" s="52"/>
      <c r="HN91" s="52"/>
      <c r="HO91" s="52"/>
    </row>
    <row r="92" spans="1:223" ht="27" x14ac:dyDescent="0.2">
      <c r="B92" s="245" t="s">
        <v>983</v>
      </c>
      <c r="C92" s="29" t="s">
        <v>101</v>
      </c>
      <c r="D92" s="273" t="s">
        <v>1726</v>
      </c>
      <c r="E92" s="24" t="s">
        <v>725</v>
      </c>
      <c r="F92" s="465" t="str">
        <f t="shared" si="5"/>
        <v>@</v>
      </c>
      <c r="G92" s="522"/>
      <c r="H92" s="113" t="s">
        <v>101</v>
      </c>
      <c r="I92" s="93"/>
      <c r="J92" s="109" t="s">
        <v>729</v>
      </c>
      <c r="K92" s="109" t="s">
        <v>546</v>
      </c>
      <c r="L92" s="122"/>
      <c r="M92" s="297">
        <v>8850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</row>
    <row r="93" spans="1:223" ht="27" x14ac:dyDescent="0.2">
      <c r="B93" s="245" t="s">
        <v>984</v>
      </c>
      <c r="C93" s="29" t="s">
        <v>101</v>
      </c>
      <c r="D93" s="273" t="s">
        <v>1726</v>
      </c>
      <c r="E93" s="24" t="s">
        <v>725</v>
      </c>
      <c r="F93" s="465" t="str">
        <f t="shared" si="5"/>
        <v>@</v>
      </c>
      <c r="G93" s="522"/>
      <c r="H93" s="113" t="s">
        <v>101</v>
      </c>
      <c r="I93" s="93"/>
      <c r="J93" s="110" t="s">
        <v>729</v>
      </c>
      <c r="K93" s="110" t="s">
        <v>546</v>
      </c>
      <c r="L93" s="122" t="s">
        <v>12</v>
      </c>
      <c r="M93" s="297">
        <v>14610</v>
      </c>
      <c r="AJ93" s="2"/>
      <c r="AK93" s="2"/>
      <c r="AL93" s="2"/>
      <c r="AM93" s="2"/>
    </row>
    <row r="94" spans="1:223" s="8" customFormat="1" ht="23.25" customHeight="1" x14ac:dyDescent="0.2">
      <c r="A94" s="163"/>
      <c r="B94" s="245" t="s">
        <v>985</v>
      </c>
      <c r="C94" s="29" t="s">
        <v>105</v>
      </c>
      <c r="D94" s="273" t="s">
        <v>37</v>
      </c>
      <c r="E94" s="24" t="s">
        <v>33</v>
      </c>
      <c r="F94" s="465" t="str">
        <f t="shared" si="5"/>
        <v>@</v>
      </c>
      <c r="G94" s="89"/>
      <c r="H94" s="115" t="s">
        <v>217</v>
      </c>
      <c r="I94" s="97"/>
      <c r="J94" s="112" t="s">
        <v>161</v>
      </c>
      <c r="K94" s="122"/>
      <c r="L94" s="269"/>
      <c r="M94" s="297">
        <v>7590</v>
      </c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</row>
    <row r="95" spans="1:223" ht="27" x14ac:dyDescent="0.2">
      <c r="B95" s="245" t="s">
        <v>986</v>
      </c>
      <c r="C95" s="29" t="s">
        <v>105</v>
      </c>
      <c r="D95" s="273" t="s">
        <v>589</v>
      </c>
      <c r="E95" s="24" t="s">
        <v>588</v>
      </c>
      <c r="F95" s="465" t="str">
        <f t="shared" si="5"/>
        <v>@</v>
      </c>
      <c r="G95" s="89"/>
      <c r="H95" s="115" t="s">
        <v>590</v>
      </c>
      <c r="I95" s="576" t="s">
        <v>155</v>
      </c>
      <c r="J95" s="101" t="s">
        <v>161</v>
      </c>
      <c r="K95" s="119"/>
      <c r="L95" s="234"/>
      <c r="M95" s="297">
        <v>8890</v>
      </c>
      <c r="AJ95" s="2"/>
      <c r="AK95" s="2"/>
      <c r="AL95" s="2"/>
      <c r="AM95" s="2"/>
    </row>
    <row r="96" spans="1:223" ht="27.75" customHeight="1" x14ac:dyDescent="0.25">
      <c r="B96" s="245" t="s">
        <v>685</v>
      </c>
      <c r="C96" s="29" t="s">
        <v>105</v>
      </c>
      <c r="D96" s="273" t="s">
        <v>1725</v>
      </c>
      <c r="E96" s="24" t="s">
        <v>150</v>
      </c>
      <c r="F96" s="465" t="str">
        <f>HYPERLINK("http://www.catalogue.bosal.com/pdf/pdf_mi/036251.pdf","@")</f>
        <v>@</v>
      </c>
      <c r="G96" s="602"/>
      <c r="H96" s="113"/>
      <c r="I96" s="93" t="s">
        <v>155</v>
      </c>
      <c r="J96" s="109" t="s">
        <v>684</v>
      </c>
      <c r="K96" s="122"/>
      <c r="L96" s="104"/>
      <c r="M96" s="297">
        <v>7460</v>
      </c>
      <c r="AJ96" s="2"/>
      <c r="AK96" s="2"/>
      <c r="AL96" s="2"/>
      <c r="AM96" s="2"/>
    </row>
    <row r="97" spans="2:35" s="2" customFormat="1" ht="32.25" customHeight="1" x14ac:dyDescent="0.2">
      <c r="B97" s="74" t="s">
        <v>987</v>
      </c>
      <c r="C97" s="75" t="s">
        <v>105</v>
      </c>
      <c r="D97" s="282" t="s">
        <v>13</v>
      </c>
      <c r="E97" s="78" t="s">
        <v>722</v>
      </c>
      <c r="F97" s="465" t="str">
        <f t="shared" ref="F97:F109" si="6">HYPERLINK("http://www.bosal-autoflex.ru/instructions1/"&amp;LEFT(B97,4)&amp;MID(B97,6,4)&amp;".pdf","@")</f>
        <v>@</v>
      </c>
      <c r="G97" s="89"/>
      <c r="H97" s="115" t="s">
        <v>195</v>
      </c>
      <c r="I97" s="93" t="s">
        <v>155</v>
      </c>
      <c r="J97" s="109" t="s">
        <v>165</v>
      </c>
      <c r="K97" s="109"/>
      <c r="L97" s="122"/>
      <c r="M97" s="297">
        <v>7430</v>
      </c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</row>
    <row r="98" spans="2:35" s="2" customFormat="1" ht="37.5" customHeight="1" x14ac:dyDescent="0.2">
      <c r="B98" s="245" t="s">
        <v>988</v>
      </c>
      <c r="C98" s="29" t="s">
        <v>105</v>
      </c>
      <c r="D98" s="273" t="s">
        <v>284</v>
      </c>
      <c r="E98" s="24" t="s">
        <v>128</v>
      </c>
      <c r="F98" s="465" t="str">
        <f t="shared" si="6"/>
        <v>@</v>
      </c>
      <c r="G98" s="89"/>
      <c r="H98" s="113" t="s">
        <v>189</v>
      </c>
      <c r="I98" s="152" t="s">
        <v>155</v>
      </c>
      <c r="J98" s="109" t="s">
        <v>162</v>
      </c>
      <c r="K98" s="109"/>
      <c r="L98" s="104"/>
      <c r="M98" s="297">
        <v>7400</v>
      </c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</row>
    <row r="99" spans="2:35" s="2" customFormat="1" ht="31.5" customHeight="1" x14ac:dyDescent="0.2">
      <c r="B99" s="245" t="s">
        <v>989</v>
      </c>
      <c r="C99" s="29" t="s">
        <v>105</v>
      </c>
      <c r="D99" s="273" t="s">
        <v>144</v>
      </c>
      <c r="E99" s="24" t="s">
        <v>486</v>
      </c>
      <c r="F99" s="465" t="str">
        <f t="shared" si="6"/>
        <v>@</v>
      </c>
      <c r="G99" s="89"/>
      <c r="H99" s="113" t="s">
        <v>197</v>
      </c>
      <c r="I99" s="152" t="s">
        <v>155</v>
      </c>
      <c r="J99" s="112" t="s">
        <v>245</v>
      </c>
      <c r="K99" s="112"/>
      <c r="L99" s="122"/>
      <c r="M99" s="297">
        <v>6890</v>
      </c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</row>
    <row r="100" spans="2:35" s="2" customFormat="1" ht="27" x14ac:dyDescent="0.2">
      <c r="B100" s="245" t="s">
        <v>990</v>
      </c>
      <c r="C100" s="29" t="s">
        <v>105</v>
      </c>
      <c r="D100" s="273" t="s">
        <v>831</v>
      </c>
      <c r="E100" s="24" t="s">
        <v>486</v>
      </c>
      <c r="F100" s="465" t="str">
        <f t="shared" si="6"/>
        <v>@</v>
      </c>
      <c r="G100" s="89"/>
      <c r="H100" s="113" t="s">
        <v>196</v>
      </c>
      <c r="I100" s="305"/>
      <c r="J100" s="109" t="s">
        <v>162</v>
      </c>
      <c r="K100" s="109"/>
      <c r="L100" s="104"/>
      <c r="M100" s="297">
        <v>6310</v>
      </c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</row>
    <row r="101" spans="2:35" s="2" customFormat="1" ht="96" customHeight="1" x14ac:dyDescent="0.2">
      <c r="B101" s="245" t="s">
        <v>991</v>
      </c>
      <c r="C101" s="29" t="s">
        <v>105</v>
      </c>
      <c r="D101" s="273" t="s">
        <v>1572</v>
      </c>
      <c r="E101" s="24" t="s">
        <v>466</v>
      </c>
      <c r="F101" s="465" t="str">
        <f t="shared" si="6"/>
        <v>@</v>
      </c>
      <c r="G101" s="89"/>
      <c r="H101" s="115" t="s">
        <v>479</v>
      </c>
      <c r="I101" s="601" t="s">
        <v>155</v>
      </c>
      <c r="J101" s="112" t="s">
        <v>480</v>
      </c>
      <c r="K101" s="235"/>
      <c r="L101" s="234"/>
      <c r="M101" s="297">
        <v>7480</v>
      </c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</row>
    <row r="102" spans="2:35" s="2" customFormat="1" ht="27" x14ac:dyDescent="0.2">
      <c r="B102" s="245" t="s">
        <v>992</v>
      </c>
      <c r="C102" s="29" t="s">
        <v>105</v>
      </c>
      <c r="D102" s="273" t="s">
        <v>828</v>
      </c>
      <c r="E102" s="24" t="s">
        <v>466</v>
      </c>
      <c r="F102" s="465" t="str">
        <f t="shared" si="6"/>
        <v>@</v>
      </c>
      <c r="G102" s="89"/>
      <c r="H102" s="115" t="s">
        <v>213</v>
      </c>
      <c r="I102" s="601"/>
      <c r="J102" s="112" t="s">
        <v>480</v>
      </c>
      <c r="K102" s="235"/>
      <c r="L102" s="234"/>
      <c r="M102" s="297">
        <v>7160</v>
      </c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</row>
    <row r="103" spans="2:35" s="2" customFormat="1" ht="27" x14ac:dyDescent="0.2">
      <c r="B103" s="74" t="s">
        <v>993</v>
      </c>
      <c r="C103" s="29" t="s">
        <v>105</v>
      </c>
      <c r="D103" s="474" t="s">
        <v>830</v>
      </c>
      <c r="E103" s="78" t="s">
        <v>593</v>
      </c>
      <c r="F103" s="465" t="str">
        <f t="shared" si="6"/>
        <v>@</v>
      </c>
      <c r="G103" s="89"/>
      <c r="H103" s="115" t="s">
        <v>594</v>
      </c>
      <c r="I103" s="601" t="s">
        <v>155</v>
      </c>
      <c r="J103" s="112" t="s">
        <v>158</v>
      </c>
      <c r="K103" s="235"/>
      <c r="L103" s="234"/>
      <c r="M103" s="297">
        <v>7310</v>
      </c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</row>
    <row r="104" spans="2:35" s="2" customFormat="1" ht="54" customHeight="1" x14ac:dyDescent="0.2">
      <c r="B104" s="245" t="s">
        <v>994</v>
      </c>
      <c r="C104" s="29" t="s">
        <v>105</v>
      </c>
      <c r="D104" s="273" t="s">
        <v>8</v>
      </c>
      <c r="E104" s="24" t="s">
        <v>127</v>
      </c>
      <c r="F104" s="465" t="str">
        <f t="shared" si="6"/>
        <v>@</v>
      </c>
      <c r="G104" s="89"/>
      <c r="H104" s="113" t="s">
        <v>193</v>
      </c>
      <c r="I104" s="152" t="s">
        <v>155</v>
      </c>
      <c r="J104" s="109" t="s">
        <v>161</v>
      </c>
      <c r="K104" s="109"/>
      <c r="L104" s="122"/>
      <c r="M104" s="297">
        <v>8030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</row>
    <row r="105" spans="2:35" s="2" customFormat="1" ht="31.5" customHeight="1" x14ac:dyDescent="0.2">
      <c r="B105" s="74" t="s">
        <v>995</v>
      </c>
      <c r="C105" s="75" t="s">
        <v>105</v>
      </c>
      <c r="D105" s="282" t="s">
        <v>503</v>
      </c>
      <c r="E105" s="78" t="s">
        <v>118</v>
      </c>
      <c r="F105" s="465" t="str">
        <f t="shared" si="6"/>
        <v>@</v>
      </c>
      <c r="G105" s="89"/>
      <c r="H105" s="115" t="s">
        <v>199</v>
      </c>
      <c r="I105" s="93" t="s">
        <v>155</v>
      </c>
      <c r="J105" s="112" t="s">
        <v>161</v>
      </c>
      <c r="K105" s="112" t="s">
        <v>546</v>
      </c>
      <c r="L105" s="106"/>
      <c r="M105" s="297">
        <v>7150</v>
      </c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</row>
    <row r="106" spans="2:35" s="2" customFormat="1" ht="23.25" customHeight="1" x14ac:dyDescent="0.2">
      <c r="B106" s="245" t="s">
        <v>996</v>
      </c>
      <c r="C106" s="29" t="s">
        <v>105</v>
      </c>
      <c r="D106" s="273" t="s">
        <v>505</v>
      </c>
      <c r="E106" s="24" t="s">
        <v>636</v>
      </c>
      <c r="F106" s="465" t="str">
        <f t="shared" si="6"/>
        <v>@</v>
      </c>
      <c r="G106" s="89"/>
      <c r="H106" s="115" t="s">
        <v>253</v>
      </c>
      <c r="I106" s="97"/>
      <c r="J106" s="112" t="s">
        <v>252</v>
      </c>
      <c r="K106" s="112" t="s">
        <v>546</v>
      </c>
      <c r="L106" s="104"/>
      <c r="M106" s="297">
        <v>7600</v>
      </c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</row>
    <row r="107" spans="2:35" s="2" customFormat="1" ht="38.25" customHeight="1" x14ac:dyDescent="0.2">
      <c r="B107" s="245" t="s">
        <v>997</v>
      </c>
      <c r="C107" s="29" t="s">
        <v>105</v>
      </c>
      <c r="D107" s="273" t="s">
        <v>1724</v>
      </c>
      <c r="E107" s="24" t="s">
        <v>625</v>
      </c>
      <c r="F107" s="465" t="str">
        <f t="shared" si="6"/>
        <v>@</v>
      </c>
      <c r="G107" s="522"/>
      <c r="H107" s="115" t="s">
        <v>648</v>
      </c>
      <c r="I107" s="152"/>
      <c r="J107" s="112" t="s">
        <v>172</v>
      </c>
      <c r="K107" s="112" t="s">
        <v>546</v>
      </c>
      <c r="L107" s="104"/>
      <c r="M107" s="297">
        <v>7310</v>
      </c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</row>
    <row r="108" spans="2:35" s="2" customFormat="1" ht="35.25" customHeight="1" x14ac:dyDescent="0.2">
      <c r="B108" s="245" t="s">
        <v>998</v>
      </c>
      <c r="C108" s="29" t="s">
        <v>105</v>
      </c>
      <c r="D108" s="273" t="s">
        <v>307</v>
      </c>
      <c r="E108" s="24" t="s">
        <v>38</v>
      </c>
      <c r="F108" s="465" t="str">
        <f t="shared" si="6"/>
        <v>@</v>
      </c>
      <c r="G108" s="89"/>
      <c r="H108" s="230" t="s">
        <v>200</v>
      </c>
      <c r="I108" s="93" t="s">
        <v>155</v>
      </c>
      <c r="J108" s="110" t="s">
        <v>168</v>
      </c>
      <c r="K108" s="109"/>
      <c r="L108" s="122"/>
      <c r="M108" s="297">
        <v>8610</v>
      </c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</row>
    <row r="109" spans="2:35" s="2" customFormat="1" ht="37.5" customHeight="1" x14ac:dyDescent="0.2">
      <c r="B109" s="74" t="s">
        <v>999</v>
      </c>
      <c r="C109" s="75" t="s">
        <v>105</v>
      </c>
      <c r="D109" s="282" t="s">
        <v>285</v>
      </c>
      <c r="E109" s="78" t="s">
        <v>550</v>
      </c>
      <c r="F109" s="465" t="str">
        <f t="shared" si="6"/>
        <v>@</v>
      </c>
      <c r="G109" s="89"/>
      <c r="H109" s="160" t="s">
        <v>198</v>
      </c>
      <c r="I109" s="93" t="s">
        <v>155</v>
      </c>
      <c r="J109" s="110" t="s">
        <v>161</v>
      </c>
      <c r="K109" s="109"/>
      <c r="L109" s="122"/>
      <c r="M109" s="297">
        <v>8950</v>
      </c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</row>
    <row r="110" spans="2:35" s="2" customFormat="1" ht="37.5" customHeight="1" x14ac:dyDescent="0.25">
      <c r="B110" s="536" t="s">
        <v>1000</v>
      </c>
      <c r="C110" s="535" t="s">
        <v>105</v>
      </c>
      <c r="D110" s="534" t="s">
        <v>286</v>
      </c>
      <c r="E110" s="533" t="s">
        <v>143</v>
      </c>
      <c r="F110" s="532"/>
      <c r="G110" s="531" t="s">
        <v>41</v>
      </c>
      <c r="H110" s="548" t="s">
        <v>221</v>
      </c>
      <c r="I110" s="529"/>
      <c r="J110" s="538" t="s">
        <v>163</v>
      </c>
      <c r="K110" s="528" t="s">
        <v>546</v>
      </c>
      <c r="L110" s="590"/>
      <c r="M110" s="526">
        <v>3120</v>
      </c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</row>
    <row r="111" spans="2:35" s="2" customFormat="1" ht="31.5" customHeight="1" x14ac:dyDescent="0.2">
      <c r="B111" s="245" t="s">
        <v>1001</v>
      </c>
      <c r="C111" s="29" t="s">
        <v>105</v>
      </c>
      <c r="D111" s="273" t="s">
        <v>506</v>
      </c>
      <c r="E111" s="24" t="s">
        <v>1571</v>
      </c>
      <c r="F111" s="465" t="str">
        <f t="shared" ref="F111:F122" si="7">HYPERLINK("http://www.bosal-autoflex.ru/instructions1/"&amp;LEFT(B111,4)&amp;MID(B111,6,4)&amp;".pdf","@")</f>
        <v>@</v>
      </c>
      <c r="G111" s="89"/>
      <c r="H111" s="115" t="s">
        <v>204</v>
      </c>
      <c r="I111" s="306"/>
      <c r="J111" s="101" t="s">
        <v>166</v>
      </c>
      <c r="K111" s="112" t="s">
        <v>546</v>
      </c>
      <c r="L111" s="234"/>
      <c r="M111" s="297">
        <v>6540</v>
      </c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</row>
    <row r="112" spans="2:35" s="2" customFormat="1" ht="33.75" customHeight="1" x14ac:dyDescent="0.2">
      <c r="B112" s="74" t="s">
        <v>1002</v>
      </c>
      <c r="C112" s="75" t="s">
        <v>101</v>
      </c>
      <c r="D112" s="282" t="s">
        <v>87</v>
      </c>
      <c r="E112" s="78" t="s">
        <v>88</v>
      </c>
      <c r="F112" s="465" t="str">
        <f t="shared" si="7"/>
        <v>@</v>
      </c>
      <c r="G112" s="89"/>
      <c r="H112" s="115" t="s">
        <v>254</v>
      </c>
      <c r="I112" s="306"/>
      <c r="J112" s="101" t="s">
        <v>250</v>
      </c>
      <c r="K112" s="112"/>
      <c r="L112" s="106"/>
      <c r="M112" s="297">
        <v>10150</v>
      </c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</row>
    <row r="113" spans="2:223" s="2" customFormat="1" ht="36" customHeight="1" x14ac:dyDescent="0.2">
      <c r="B113" s="245" t="s">
        <v>1003</v>
      </c>
      <c r="C113" s="29" t="s">
        <v>101</v>
      </c>
      <c r="D113" s="273" t="s">
        <v>86</v>
      </c>
      <c r="E113" s="24" t="s">
        <v>563</v>
      </c>
      <c r="F113" s="465" t="str">
        <f t="shared" si="7"/>
        <v>@</v>
      </c>
      <c r="G113" s="89"/>
      <c r="H113" s="115" t="s">
        <v>254</v>
      </c>
      <c r="I113" s="305"/>
      <c r="J113" s="101" t="s">
        <v>172</v>
      </c>
      <c r="K113" s="112"/>
      <c r="L113" s="104"/>
      <c r="M113" s="297">
        <v>9240</v>
      </c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</row>
    <row r="114" spans="2:223" s="2" customFormat="1" ht="37.5" customHeight="1" x14ac:dyDescent="0.2">
      <c r="B114" s="245" t="s">
        <v>1004</v>
      </c>
      <c r="C114" s="29" t="s">
        <v>101</v>
      </c>
      <c r="D114" s="273" t="s">
        <v>1570</v>
      </c>
      <c r="E114" s="24" t="s">
        <v>466</v>
      </c>
      <c r="F114" s="465" t="str">
        <f t="shared" si="7"/>
        <v>@</v>
      </c>
      <c r="G114" s="89"/>
      <c r="H114" s="115" t="s">
        <v>254</v>
      </c>
      <c r="I114" s="240"/>
      <c r="J114" s="112" t="s">
        <v>170</v>
      </c>
      <c r="K114" s="235" t="s">
        <v>546</v>
      </c>
      <c r="L114" s="104"/>
      <c r="M114" s="297">
        <v>9550</v>
      </c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</row>
    <row r="115" spans="2:223" s="2" customFormat="1" ht="37.5" customHeight="1" x14ac:dyDescent="0.2">
      <c r="B115" s="245" t="s">
        <v>1005</v>
      </c>
      <c r="C115" s="29" t="s">
        <v>101</v>
      </c>
      <c r="D115" s="273" t="s">
        <v>1569</v>
      </c>
      <c r="E115" s="24" t="s">
        <v>468</v>
      </c>
      <c r="F115" s="465" t="str">
        <f t="shared" si="7"/>
        <v>@</v>
      </c>
      <c r="G115" s="89"/>
      <c r="H115" s="115" t="s">
        <v>254</v>
      </c>
      <c r="I115" s="308"/>
      <c r="J115" s="101" t="s">
        <v>172</v>
      </c>
      <c r="K115" s="119" t="s">
        <v>546</v>
      </c>
      <c r="L115" s="104"/>
      <c r="M115" s="297">
        <v>9630</v>
      </c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</row>
    <row r="116" spans="2:223" s="2" customFormat="1" ht="27" customHeight="1" x14ac:dyDescent="0.2">
      <c r="B116" s="245" t="s">
        <v>1006</v>
      </c>
      <c r="C116" s="29" t="s">
        <v>105</v>
      </c>
      <c r="D116" s="273" t="s">
        <v>504</v>
      </c>
      <c r="E116" s="24" t="s">
        <v>118</v>
      </c>
      <c r="F116" s="465" t="str">
        <f t="shared" si="7"/>
        <v>@</v>
      </c>
      <c r="G116" s="89"/>
      <c r="H116" s="115" t="s">
        <v>251</v>
      </c>
      <c r="I116" s="152" t="s">
        <v>155</v>
      </c>
      <c r="J116" s="112" t="s">
        <v>166</v>
      </c>
      <c r="K116" s="112" t="s">
        <v>546</v>
      </c>
      <c r="L116" s="104"/>
      <c r="M116" s="297">
        <v>7190</v>
      </c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</row>
    <row r="117" spans="2:223" s="2" customFormat="1" ht="35.25" customHeight="1" x14ac:dyDescent="0.2">
      <c r="B117" s="245" t="s">
        <v>1007</v>
      </c>
      <c r="C117" s="29" t="s">
        <v>105</v>
      </c>
      <c r="D117" s="273" t="s">
        <v>14</v>
      </c>
      <c r="E117" s="24" t="s">
        <v>98</v>
      </c>
      <c r="F117" s="465" t="str">
        <f t="shared" si="7"/>
        <v>@</v>
      </c>
      <c r="G117" s="89"/>
      <c r="H117" s="115" t="s">
        <v>405</v>
      </c>
      <c r="I117" s="306"/>
      <c r="J117" s="101" t="s">
        <v>166</v>
      </c>
      <c r="K117" s="101"/>
      <c r="L117" s="104"/>
      <c r="M117" s="297">
        <v>7650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</row>
    <row r="118" spans="2:223" s="2" customFormat="1" ht="27" x14ac:dyDescent="0.2">
      <c r="B118" s="245" t="s">
        <v>1008</v>
      </c>
      <c r="C118" s="29" t="s">
        <v>105</v>
      </c>
      <c r="D118" s="273" t="s">
        <v>1723</v>
      </c>
      <c r="E118" s="24" t="s">
        <v>725</v>
      </c>
      <c r="F118" s="465" t="str">
        <f t="shared" si="7"/>
        <v>@</v>
      </c>
      <c r="G118" s="522"/>
      <c r="H118" s="113" t="s">
        <v>644</v>
      </c>
      <c r="I118" s="93"/>
      <c r="J118" s="110" t="s">
        <v>161</v>
      </c>
      <c r="K118" s="110" t="s">
        <v>546</v>
      </c>
      <c r="L118" s="122"/>
      <c r="M118" s="297">
        <v>7350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</row>
    <row r="119" spans="2:223" s="2" customFormat="1" ht="27" x14ac:dyDescent="0.2">
      <c r="B119" s="245" t="s">
        <v>1009</v>
      </c>
      <c r="C119" s="29" t="s">
        <v>101</v>
      </c>
      <c r="D119" s="273" t="s">
        <v>829</v>
      </c>
      <c r="E119" s="24" t="s">
        <v>468</v>
      </c>
      <c r="F119" s="465" t="str">
        <f t="shared" si="7"/>
        <v>@</v>
      </c>
      <c r="G119" s="89"/>
      <c r="H119" s="115" t="s">
        <v>254</v>
      </c>
      <c r="I119" s="576"/>
      <c r="J119" s="101" t="s">
        <v>170</v>
      </c>
      <c r="K119" s="119"/>
      <c r="L119" s="234"/>
      <c r="M119" s="297">
        <v>8140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</row>
    <row r="120" spans="2:223" s="2" customFormat="1" ht="31.5" customHeight="1" x14ac:dyDescent="0.2">
      <c r="B120" s="245" t="s">
        <v>1010</v>
      </c>
      <c r="C120" s="29" t="s">
        <v>101</v>
      </c>
      <c r="D120" s="273" t="s">
        <v>1568</v>
      </c>
      <c r="E120" s="24" t="s">
        <v>1567</v>
      </c>
      <c r="F120" s="465" t="str">
        <f t="shared" si="7"/>
        <v>@</v>
      </c>
      <c r="G120" s="89"/>
      <c r="H120" s="115" t="s">
        <v>254</v>
      </c>
      <c r="I120" s="576"/>
      <c r="J120" s="101" t="s">
        <v>259</v>
      </c>
      <c r="K120" s="119"/>
      <c r="L120" s="234"/>
      <c r="M120" s="297">
        <v>7250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</row>
    <row r="121" spans="2:223" s="2" customFormat="1" ht="31.5" customHeight="1" x14ac:dyDescent="0.2">
      <c r="B121" s="245" t="s">
        <v>1301</v>
      </c>
      <c r="C121" s="29" t="s">
        <v>101</v>
      </c>
      <c r="D121" s="273" t="s">
        <v>1722</v>
      </c>
      <c r="E121" s="24" t="s">
        <v>1567</v>
      </c>
      <c r="F121" s="465" t="str">
        <f t="shared" si="7"/>
        <v>@</v>
      </c>
      <c r="G121" s="522"/>
      <c r="H121" s="115" t="s">
        <v>254</v>
      </c>
      <c r="I121" s="576"/>
      <c r="J121" s="101" t="s">
        <v>171</v>
      </c>
      <c r="K121" s="119"/>
      <c r="L121" s="234"/>
      <c r="M121" s="297">
        <v>6500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</row>
    <row r="122" spans="2:223" s="2" customFormat="1" ht="31.5" customHeight="1" x14ac:dyDescent="0.2">
      <c r="B122" s="245" t="s">
        <v>1566</v>
      </c>
      <c r="C122" s="29" t="s">
        <v>101</v>
      </c>
      <c r="D122" s="273" t="s">
        <v>1721</v>
      </c>
      <c r="E122" s="24" t="s">
        <v>725</v>
      </c>
      <c r="F122" s="465" t="str">
        <f t="shared" si="7"/>
        <v>@</v>
      </c>
      <c r="G122" s="492" t="s">
        <v>1503</v>
      </c>
      <c r="H122" s="115" t="s">
        <v>254</v>
      </c>
      <c r="I122" s="576"/>
      <c r="J122" s="101" t="s">
        <v>906</v>
      </c>
      <c r="K122" s="119" t="s">
        <v>546</v>
      </c>
      <c r="L122" s="234"/>
      <c r="M122" s="297">
        <v>11580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</row>
    <row r="123" spans="2:223" s="2" customFormat="1" ht="27" x14ac:dyDescent="0.2">
      <c r="B123" s="481"/>
      <c r="C123" s="483"/>
      <c r="D123" s="545" t="s">
        <v>400</v>
      </c>
      <c r="E123" s="544"/>
      <c r="F123" s="480"/>
      <c r="G123" s="581"/>
      <c r="H123" s="597"/>
      <c r="I123" s="600"/>
      <c r="J123" s="599"/>
      <c r="K123" s="599"/>
      <c r="L123" s="595"/>
      <c r="M123" s="455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</row>
    <row r="124" spans="2:223" s="2" customFormat="1" ht="27" x14ac:dyDescent="0.2">
      <c r="B124" s="245" t="s">
        <v>1011</v>
      </c>
      <c r="C124" s="29" t="s">
        <v>105</v>
      </c>
      <c r="D124" s="273" t="s">
        <v>1565</v>
      </c>
      <c r="E124" s="24" t="s">
        <v>468</v>
      </c>
      <c r="F124" s="465" t="str">
        <f>HYPERLINK("http://www.bosal-autoflex.ru/instructions1/"&amp;LEFT(B124,4)&amp;MID(B124,6,4)&amp;".pdf","@")</f>
        <v>@</v>
      </c>
      <c r="G124" s="89"/>
      <c r="H124" s="113" t="s">
        <v>609</v>
      </c>
      <c r="I124" s="93" t="s">
        <v>155</v>
      </c>
      <c r="J124" s="110" t="s">
        <v>158</v>
      </c>
      <c r="K124" s="103"/>
      <c r="L124" s="122"/>
      <c r="M124" s="297">
        <v>5450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</row>
    <row r="125" spans="2:223" s="2" customFormat="1" ht="27" x14ac:dyDescent="0.2">
      <c r="B125" s="245" t="s">
        <v>1012</v>
      </c>
      <c r="C125" s="29" t="s">
        <v>101</v>
      </c>
      <c r="D125" s="273" t="s">
        <v>1720</v>
      </c>
      <c r="E125" s="24" t="s">
        <v>625</v>
      </c>
      <c r="F125" s="465" t="str">
        <f>HYPERLINK("http://www.bosal-autoflex.ru/instructions1/"&amp;LEFT(B125,4)&amp;MID(B125,6,4)&amp;".pdf","@")</f>
        <v>@</v>
      </c>
      <c r="G125" s="522"/>
      <c r="H125" s="113" t="s">
        <v>101</v>
      </c>
      <c r="I125" s="93"/>
      <c r="J125" s="110" t="s">
        <v>161</v>
      </c>
      <c r="K125" s="103" t="s">
        <v>546</v>
      </c>
      <c r="L125" s="122"/>
      <c r="M125" s="297">
        <v>7550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</row>
    <row r="126" spans="2:223" s="2" customFormat="1" ht="27" x14ac:dyDescent="0.2">
      <c r="B126" s="245" t="s">
        <v>1014</v>
      </c>
      <c r="C126" s="29" t="s">
        <v>105</v>
      </c>
      <c r="D126" s="273" t="s">
        <v>1564</v>
      </c>
      <c r="E126" s="24" t="s">
        <v>725</v>
      </c>
      <c r="F126" s="465" t="str">
        <f>HYPERLINK("http://www.bosal-autoflex.ru/instructions1/"&amp;LEFT(B126,4)&amp;MID(B126,6,4)&amp;".pdf","@")</f>
        <v>@</v>
      </c>
      <c r="G126" s="522"/>
      <c r="H126" s="113" t="s">
        <v>230</v>
      </c>
      <c r="I126" s="93"/>
      <c r="J126" s="110" t="s">
        <v>159</v>
      </c>
      <c r="K126" s="103"/>
      <c r="L126" s="122"/>
      <c r="M126" s="297">
        <v>5000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</row>
    <row r="127" spans="2:223" s="2" customFormat="1" ht="22.5" customHeight="1" x14ac:dyDescent="0.2">
      <c r="B127" s="245" t="s">
        <v>1013</v>
      </c>
      <c r="C127" s="29" t="s">
        <v>105</v>
      </c>
      <c r="D127" s="273" t="s">
        <v>617</v>
      </c>
      <c r="E127" s="24" t="s">
        <v>118</v>
      </c>
      <c r="F127" s="465" t="str">
        <f>HYPERLINK("http://www.bosal-autoflex.ru/instructions1/"&amp;LEFT(B127,4)&amp;MID(B127,6,4)&amp;".pdf","@")</f>
        <v>@</v>
      </c>
      <c r="G127" s="89"/>
      <c r="H127" s="113" t="s">
        <v>230</v>
      </c>
      <c r="I127" s="93"/>
      <c r="J127" s="110" t="s">
        <v>160</v>
      </c>
      <c r="K127" s="103"/>
      <c r="L127" s="122"/>
      <c r="M127" s="297">
        <v>5130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</row>
    <row r="128" spans="2:223" s="2" customFormat="1" ht="27" x14ac:dyDescent="0.2">
      <c r="B128" s="245" t="s">
        <v>1014</v>
      </c>
      <c r="C128" s="29" t="s">
        <v>105</v>
      </c>
      <c r="D128" s="273" t="s">
        <v>401</v>
      </c>
      <c r="E128" s="24" t="s">
        <v>118</v>
      </c>
      <c r="F128" s="465" t="str">
        <f>HYPERLINK("http://www.bosal-autoflex.ru/instructions1/"&amp;LEFT(B128,4)&amp;MID(B128,6,4)&amp;".pdf","@")</f>
        <v>@</v>
      </c>
      <c r="G128" s="89"/>
      <c r="H128" s="113" t="s">
        <v>230</v>
      </c>
      <c r="I128" s="93"/>
      <c r="J128" s="110" t="s">
        <v>159</v>
      </c>
      <c r="K128" s="110"/>
      <c r="L128" s="122"/>
      <c r="M128" s="297">
        <v>5000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</row>
    <row r="129" spans="1:223" s="50" customFormat="1" ht="23.25" x14ac:dyDescent="0.2">
      <c r="A129" s="163"/>
      <c r="B129" s="481"/>
      <c r="C129" s="483"/>
      <c r="D129" s="482" t="s">
        <v>287</v>
      </c>
      <c r="E129" s="598"/>
      <c r="F129" s="473"/>
      <c r="G129" s="479"/>
      <c r="H129" s="478"/>
      <c r="I129" s="477"/>
      <c r="J129" s="476"/>
      <c r="K129" s="476"/>
      <c r="L129" s="475"/>
      <c r="M129" s="455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</row>
    <row r="130" spans="1:223" s="72" customFormat="1" ht="30.75" customHeight="1" x14ac:dyDescent="0.2">
      <c r="A130" s="163"/>
      <c r="B130" s="245" t="s">
        <v>1015</v>
      </c>
      <c r="C130" s="29" t="s">
        <v>105</v>
      </c>
      <c r="D130" s="273" t="s">
        <v>288</v>
      </c>
      <c r="E130" s="87" t="s">
        <v>54</v>
      </c>
      <c r="F130" s="465" t="str">
        <f t="shared" ref="F130:F136" si="8">HYPERLINK("http://www.bosal-autoflex.ru/instructions1/"&amp;LEFT(B130,4)&amp;MID(B130,6,4)&amp;".pdf","@")</f>
        <v>@</v>
      </c>
      <c r="G130" s="89"/>
      <c r="H130" s="113" t="s">
        <v>198</v>
      </c>
      <c r="I130" s="94"/>
      <c r="J130" s="109" t="s">
        <v>161</v>
      </c>
      <c r="K130" s="109"/>
      <c r="L130" s="111"/>
      <c r="M130" s="297">
        <v>8600</v>
      </c>
    </row>
    <row r="131" spans="1:223" ht="30.75" customHeight="1" x14ac:dyDescent="0.2">
      <c r="B131" s="245" t="s">
        <v>1016</v>
      </c>
      <c r="C131" s="29" t="s">
        <v>105</v>
      </c>
      <c r="D131" s="273" t="s">
        <v>736</v>
      </c>
      <c r="E131" s="160" t="s">
        <v>737</v>
      </c>
      <c r="F131" s="465" t="str">
        <f t="shared" si="8"/>
        <v>@</v>
      </c>
      <c r="G131" s="89"/>
      <c r="H131" s="113" t="s">
        <v>198</v>
      </c>
      <c r="I131" s="94"/>
      <c r="J131" s="112" t="s">
        <v>161</v>
      </c>
      <c r="K131" s="112"/>
      <c r="L131" s="126"/>
      <c r="M131" s="297">
        <v>8430</v>
      </c>
      <c r="AJ131" s="2"/>
      <c r="AK131" s="2"/>
      <c r="AL131" s="2"/>
      <c r="AM131" s="2"/>
    </row>
    <row r="132" spans="1:223" ht="26.25" customHeight="1" x14ac:dyDescent="0.2">
      <c r="B132" s="245" t="s">
        <v>1017</v>
      </c>
      <c r="C132" s="29" t="s">
        <v>105</v>
      </c>
      <c r="D132" s="273" t="s">
        <v>1719</v>
      </c>
      <c r="E132" s="160" t="s">
        <v>625</v>
      </c>
      <c r="F132" s="465" t="str">
        <f t="shared" si="8"/>
        <v>@</v>
      </c>
      <c r="G132" s="522"/>
      <c r="H132" s="113" t="s">
        <v>724</v>
      </c>
      <c r="I132" s="240"/>
      <c r="J132" s="112" t="s">
        <v>161</v>
      </c>
      <c r="K132" s="235" t="s">
        <v>546</v>
      </c>
      <c r="L132" s="126"/>
      <c r="M132" s="297">
        <v>8760</v>
      </c>
      <c r="AJ132" s="2"/>
      <c r="AK132" s="2"/>
      <c r="AL132" s="2"/>
      <c r="AM132" s="2"/>
    </row>
    <row r="133" spans="1:223" ht="24" customHeight="1" x14ac:dyDescent="0.2">
      <c r="B133" s="245" t="s">
        <v>1018</v>
      </c>
      <c r="C133" s="29" t="s">
        <v>105</v>
      </c>
      <c r="D133" s="273" t="s">
        <v>1718</v>
      </c>
      <c r="E133" s="160" t="s">
        <v>625</v>
      </c>
      <c r="F133" s="465" t="str">
        <f t="shared" si="8"/>
        <v>@</v>
      </c>
      <c r="G133" s="522"/>
      <c r="H133" s="113" t="s">
        <v>670</v>
      </c>
      <c r="I133" s="240"/>
      <c r="J133" s="112" t="s">
        <v>158</v>
      </c>
      <c r="K133" s="235"/>
      <c r="L133" s="126"/>
      <c r="M133" s="297">
        <v>8430</v>
      </c>
      <c r="AJ133" s="2"/>
      <c r="AK133" s="2"/>
      <c r="AL133" s="2"/>
      <c r="AM133" s="2"/>
    </row>
    <row r="134" spans="1:223" ht="27" x14ac:dyDescent="0.2">
      <c r="B134" s="245" t="s">
        <v>1019</v>
      </c>
      <c r="C134" s="29" t="s">
        <v>105</v>
      </c>
      <c r="D134" s="273" t="s">
        <v>1717</v>
      </c>
      <c r="E134" s="160" t="s">
        <v>625</v>
      </c>
      <c r="F134" s="465" t="str">
        <f t="shared" si="8"/>
        <v>@</v>
      </c>
      <c r="G134" s="522"/>
      <c r="H134" s="113"/>
      <c r="I134" s="240"/>
      <c r="J134" s="112"/>
      <c r="K134" s="235"/>
      <c r="L134" s="126"/>
      <c r="M134" s="297">
        <v>8430</v>
      </c>
      <c r="AJ134" s="2"/>
      <c r="AK134" s="2"/>
      <c r="AL134" s="2"/>
      <c r="AM134" s="2"/>
    </row>
    <row r="135" spans="1:223" ht="23.25" customHeight="1" x14ac:dyDescent="0.2">
      <c r="B135" s="245" t="s">
        <v>1020</v>
      </c>
      <c r="C135" s="29" t="s">
        <v>105</v>
      </c>
      <c r="D135" s="283" t="s">
        <v>289</v>
      </c>
      <c r="E135" s="127" t="s">
        <v>108</v>
      </c>
      <c r="F135" s="465" t="str">
        <f t="shared" si="8"/>
        <v>@</v>
      </c>
      <c r="G135" s="89"/>
      <c r="H135" s="116" t="s">
        <v>201</v>
      </c>
      <c r="I135" s="94"/>
      <c r="J135" s="109" t="s">
        <v>161</v>
      </c>
      <c r="K135" s="109"/>
      <c r="L135" s="111"/>
      <c r="M135" s="297">
        <v>8430</v>
      </c>
      <c r="AJ135" s="2"/>
      <c r="AK135" s="2"/>
      <c r="AL135" s="2"/>
      <c r="AM135" s="2"/>
    </row>
    <row r="136" spans="1:223" ht="27" x14ac:dyDescent="0.2">
      <c r="B136" s="245" t="s">
        <v>1021</v>
      </c>
      <c r="C136" s="29" t="s">
        <v>101</v>
      </c>
      <c r="D136" s="273" t="s">
        <v>1716</v>
      </c>
      <c r="E136" s="160" t="s">
        <v>625</v>
      </c>
      <c r="F136" s="465" t="str">
        <f t="shared" si="8"/>
        <v>@</v>
      </c>
      <c r="G136" s="522"/>
      <c r="H136" s="113" t="s">
        <v>254</v>
      </c>
      <c r="I136" s="240"/>
      <c r="J136" s="112" t="s">
        <v>258</v>
      </c>
      <c r="K136" s="235"/>
      <c r="L136" s="126"/>
      <c r="M136" s="297">
        <v>6890</v>
      </c>
      <c r="AJ136" s="2"/>
      <c r="AK136" s="2"/>
      <c r="AL136" s="2"/>
      <c r="AM136" s="2"/>
    </row>
    <row r="137" spans="1:223" ht="27" x14ac:dyDescent="0.2">
      <c r="B137" s="481"/>
      <c r="C137" s="483"/>
      <c r="D137" s="545" t="s">
        <v>731</v>
      </c>
      <c r="E137" s="543"/>
      <c r="F137" s="480"/>
      <c r="G137" s="581"/>
      <c r="H137" s="597"/>
      <c r="I137" s="596"/>
      <c r="J137" s="578"/>
      <c r="K137" s="595"/>
      <c r="L137" s="594"/>
      <c r="M137" s="455"/>
      <c r="AJ137" s="2"/>
      <c r="AK137" s="2"/>
      <c r="AL137" s="2"/>
      <c r="AM137" s="2"/>
    </row>
    <row r="138" spans="1:223" ht="27" x14ac:dyDescent="0.2">
      <c r="B138" s="245" t="s">
        <v>1022</v>
      </c>
      <c r="C138" s="29" t="s">
        <v>105</v>
      </c>
      <c r="D138" s="273" t="s">
        <v>1715</v>
      </c>
      <c r="E138" s="160" t="s">
        <v>725</v>
      </c>
      <c r="F138" s="465" t="str">
        <f>HYPERLINK("http://www.bosal-autoflex.ru/instructions1/"&amp;LEFT(B138,4)&amp;MID(B138,6,4)&amp;".pdf","@")</f>
        <v>@</v>
      </c>
      <c r="G138" s="522"/>
      <c r="H138" s="113" t="s">
        <v>595</v>
      </c>
      <c r="I138" s="240"/>
      <c r="J138" s="112" t="s">
        <v>161</v>
      </c>
      <c r="K138" s="235"/>
      <c r="L138" s="126"/>
      <c r="M138" s="297">
        <v>8410</v>
      </c>
      <c r="AJ138" s="2"/>
      <c r="AK138" s="2"/>
      <c r="AL138" s="2"/>
      <c r="AM138" s="2"/>
    </row>
    <row r="139" spans="1:223" s="50" customFormat="1" ht="27" x14ac:dyDescent="0.35">
      <c r="A139" s="163"/>
      <c r="B139" s="464"/>
      <c r="C139" s="460"/>
      <c r="D139" s="542" t="s">
        <v>290</v>
      </c>
      <c r="E139" s="541"/>
      <c r="F139" s="480"/>
      <c r="G139" s="461"/>
      <c r="H139" s="478"/>
      <c r="I139" s="509"/>
      <c r="J139" s="476"/>
      <c r="K139" s="508"/>
      <c r="L139" s="507"/>
      <c r="M139" s="455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</row>
    <row r="140" spans="1:223" ht="27" x14ac:dyDescent="0.2">
      <c r="B140" s="245" t="s">
        <v>1023</v>
      </c>
      <c r="C140" s="29" t="s">
        <v>105</v>
      </c>
      <c r="D140" s="273" t="s">
        <v>291</v>
      </c>
      <c r="E140" s="24" t="s">
        <v>129</v>
      </c>
      <c r="F140" s="465" t="str">
        <f>HYPERLINK("http://www.bosal-autoflex.ru/instructions1/"&amp;LEFT(B140,4)&amp;MID(B140,6,4)&amp;".pdf","@")</f>
        <v>@</v>
      </c>
      <c r="G140" s="89"/>
      <c r="H140" s="113" t="s">
        <v>202</v>
      </c>
      <c r="I140" s="93" t="s">
        <v>155</v>
      </c>
      <c r="J140" s="110" t="s">
        <v>161</v>
      </c>
      <c r="K140" s="110"/>
      <c r="L140" s="122"/>
      <c r="M140" s="297">
        <v>7740</v>
      </c>
      <c r="AJ140" s="2"/>
      <c r="AK140" s="2"/>
      <c r="AL140" s="2"/>
      <c r="AM140" s="2"/>
    </row>
    <row r="141" spans="1:223" ht="27" x14ac:dyDescent="0.2">
      <c r="B141" s="245" t="s">
        <v>1024</v>
      </c>
      <c r="C141" s="29" t="s">
        <v>105</v>
      </c>
      <c r="D141" s="273" t="s">
        <v>291</v>
      </c>
      <c r="E141" s="24" t="s">
        <v>72</v>
      </c>
      <c r="F141" s="465">
        <v>0</v>
      </c>
      <c r="G141" s="89"/>
      <c r="H141" s="113" t="s">
        <v>180</v>
      </c>
      <c r="I141" s="305"/>
      <c r="J141" s="110" t="s">
        <v>418</v>
      </c>
      <c r="K141" s="110"/>
      <c r="L141" s="104"/>
      <c r="M141" s="297">
        <v>9260</v>
      </c>
      <c r="AJ141" s="2"/>
      <c r="AK141" s="2"/>
      <c r="AL141" s="2"/>
      <c r="AM141" s="2"/>
    </row>
    <row r="142" spans="1:223" ht="27" x14ac:dyDescent="0.2">
      <c r="B142" s="245" t="s">
        <v>1025</v>
      </c>
      <c r="C142" s="29" t="s">
        <v>105</v>
      </c>
      <c r="D142" s="273" t="s">
        <v>291</v>
      </c>
      <c r="E142" s="24" t="s">
        <v>613</v>
      </c>
      <c r="F142" s="465" t="str">
        <f>HYPERLINK("http://www.bosal-autoflex.ru/instructions1/"&amp;LEFT(B142,4)&amp;MID(B142,6,4)&amp;".pdf","@")</f>
        <v>@</v>
      </c>
      <c r="G142" s="89"/>
      <c r="H142" s="113" t="s">
        <v>204</v>
      </c>
      <c r="I142" s="152" t="s">
        <v>155</v>
      </c>
      <c r="J142" s="109" t="s">
        <v>161</v>
      </c>
      <c r="K142" s="109"/>
      <c r="L142" s="122"/>
      <c r="M142" s="297">
        <v>9300</v>
      </c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</row>
    <row r="143" spans="1:223" s="6" customFormat="1" ht="27" x14ac:dyDescent="0.2">
      <c r="A143" s="161"/>
      <c r="B143" s="245" t="s">
        <v>1026</v>
      </c>
      <c r="C143" s="29" t="s">
        <v>105</v>
      </c>
      <c r="D143" s="282" t="s">
        <v>1714</v>
      </c>
      <c r="E143" s="24" t="s">
        <v>468</v>
      </c>
      <c r="F143" s="465" t="str">
        <f>HYPERLINK("http://www.bosal-autoflex.ru/instructions1/"&amp;LEFT(B143,4)&amp;MID(B143,6,4)&amp;".pdf","@")</f>
        <v>@</v>
      </c>
      <c r="G143" s="522"/>
      <c r="H143" s="113" t="s">
        <v>622</v>
      </c>
      <c r="I143" s="93" t="s">
        <v>155</v>
      </c>
      <c r="J143" s="110" t="s">
        <v>161</v>
      </c>
      <c r="K143" s="110" t="s">
        <v>546</v>
      </c>
      <c r="L143" s="122"/>
      <c r="M143" s="297">
        <v>9300</v>
      </c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  <c r="AJ143" s="244"/>
      <c r="AK143" s="244"/>
      <c r="AL143" s="244"/>
      <c r="AM143" s="244"/>
      <c r="AN143" s="244"/>
      <c r="AO143" s="244"/>
      <c r="AP143" s="244"/>
      <c r="AQ143" s="244"/>
      <c r="AR143" s="244"/>
      <c r="AS143" s="244"/>
      <c r="AT143" s="244"/>
      <c r="AU143" s="244"/>
      <c r="AV143" s="244"/>
      <c r="AW143" s="244"/>
      <c r="AX143" s="244"/>
      <c r="AY143" s="244"/>
      <c r="AZ143" s="244"/>
      <c r="BA143" s="244"/>
      <c r="BB143" s="244"/>
      <c r="BC143" s="244"/>
      <c r="BD143" s="244"/>
      <c r="BE143" s="244"/>
      <c r="BF143" s="244"/>
      <c r="BG143" s="244"/>
      <c r="BH143" s="244"/>
      <c r="BI143" s="244"/>
      <c r="BJ143" s="244"/>
      <c r="BK143" s="244"/>
      <c r="BL143" s="244"/>
      <c r="BM143" s="244"/>
      <c r="BN143" s="244"/>
      <c r="BO143" s="244"/>
      <c r="BP143" s="244"/>
      <c r="BQ143" s="244"/>
      <c r="BR143" s="244"/>
      <c r="BS143" s="244"/>
      <c r="BT143" s="244"/>
      <c r="BU143" s="244"/>
      <c r="BV143" s="244"/>
      <c r="BW143" s="244"/>
      <c r="BX143" s="244"/>
      <c r="BY143" s="244"/>
      <c r="BZ143" s="244"/>
      <c r="CA143" s="244"/>
      <c r="CB143" s="244"/>
      <c r="CC143" s="244"/>
      <c r="CD143" s="244"/>
      <c r="CE143" s="244"/>
      <c r="CF143" s="244"/>
      <c r="CG143" s="244"/>
      <c r="CH143" s="244"/>
      <c r="CI143" s="244"/>
      <c r="CJ143" s="244"/>
      <c r="CK143" s="244"/>
      <c r="CL143" s="244"/>
      <c r="CM143" s="244"/>
      <c r="CN143" s="244"/>
      <c r="CO143" s="244"/>
      <c r="CP143" s="244"/>
      <c r="CQ143" s="244"/>
      <c r="CR143" s="244"/>
      <c r="CS143" s="244"/>
      <c r="CT143" s="244"/>
      <c r="CU143" s="244"/>
      <c r="CV143" s="244"/>
      <c r="CW143" s="244"/>
      <c r="CX143" s="244"/>
      <c r="CY143" s="244"/>
      <c r="CZ143" s="244"/>
      <c r="DA143" s="244"/>
      <c r="DB143" s="244"/>
      <c r="DC143" s="244"/>
      <c r="DD143" s="244"/>
      <c r="DE143" s="244"/>
      <c r="DF143" s="244"/>
      <c r="DG143" s="244"/>
      <c r="DH143" s="244"/>
      <c r="DI143" s="244"/>
      <c r="DJ143" s="244"/>
      <c r="DK143" s="244"/>
      <c r="DL143" s="244"/>
      <c r="DM143" s="244"/>
      <c r="DN143" s="244"/>
      <c r="DO143" s="244"/>
      <c r="DP143" s="244"/>
      <c r="DQ143" s="244"/>
      <c r="DR143" s="244"/>
      <c r="DS143" s="244"/>
      <c r="DT143" s="244"/>
      <c r="DU143" s="244"/>
      <c r="DV143" s="244"/>
      <c r="DW143" s="244"/>
      <c r="DX143" s="244"/>
      <c r="DY143" s="244"/>
      <c r="DZ143" s="244"/>
      <c r="EA143" s="244"/>
      <c r="EB143" s="244"/>
      <c r="EC143" s="244"/>
      <c r="ED143" s="244"/>
      <c r="EE143" s="244"/>
      <c r="EF143" s="244"/>
      <c r="EG143" s="244"/>
      <c r="EH143" s="244"/>
      <c r="EI143" s="244"/>
      <c r="EJ143" s="244"/>
      <c r="EK143" s="244"/>
      <c r="EL143" s="244"/>
      <c r="EM143" s="244"/>
      <c r="EN143" s="244"/>
      <c r="EO143" s="244"/>
      <c r="EP143" s="244"/>
      <c r="EQ143" s="244"/>
      <c r="ER143" s="244"/>
      <c r="ES143" s="244"/>
      <c r="ET143" s="244"/>
      <c r="EU143" s="244"/>
      <c r="EV143" s="244"/>
      <c r="EW143" s="244"/>
      <c r="EX143" s="244"/>
      <c r="EY143" s="244"/>
      <c r="EZ143" s="244"/>
      <c r="FA143" s="244"/>
      <c r="FB143" s="244"/>
      <c r="FC143" s="244"/>
      <c r="FD143" s="244"/>
      <c r="FE143" s="244"/>
      <c r="FF143" s="244"/>
      <c r="FG143" s="244"/>
      <c r="FH143" s="244"/>
      <c r="FI143" s="244"/>
      <c r="FJ143" s="244"/>
      <c r="FK143" s="244"/>
      <c r="FL143" s="244"/>
      <c r="FM143" s="244"/>
      <c r="FN143" s="244"/>
      <c r="FO143" s="244"/>
      <c r="FP143" s="244"/>
      <c r="FQ143" s="244"/>
      <c r="FR143" s="244"/>
      <c r="FS143" s="244"/>
      <c r="FT143" s="244"/>
      <c r="FU143" s="244"/>
      <c r="FV143" s="244"/>
      <c r="FW143" s="244"/>
      <c r="FX143" s="244"/>
      <c r="FY143" s="244"/>
      <c r="FZ143" s="244"/>
      <c r="GA143" s="244"/>
      <c r="GB143" s="244"/>
      <c r="GC143" s="244"/>
      <c r="GD143" s="244"/>
      <c r="GE143" s="244"/>
      <c r="GF143" s="244"/>
      <c r="GG143" s="244"/>
      <c r="GH143" s="244"/>
      <c r="GI143" s="244"/>
      <c r="GJ143" s="244"/>
      <c r="GK143" s="244"/>
      <c r="GL143" s="244"/>
      <c r="GM143" s="244"/>
      <c r="GN143" s="244"/>
      <c r="GO143" s="244"/>
      <c r="GP143" s="244"/>
      <c r="GQ143" s="244"/>
      <c r="GR143" s="244"/>
      <c r="GS143" s="244"/>
      <c r="GT143" s="244"/>
      <c r="GU143" s="244"/>
      <c r="GV143" s="244"/>
      <c r="GW143" s="244"/>
      <c r="GX143" s="244"/>
      <c r="GY143" s="244"/>
      <c r="GZ143" s="244"/>
      <c r="HA143" s="244"/>
      <c r="HB143" s="244"/>
      <c r="HC143" s="244"/>
      <c r="HD143" s="244"/>
      <c r="HE143" s="244"/>
      <c r="HF143" s="244"/>
      <c r="HG143" s="244"/>
      <c r="HH143" s="244"/>
      <c r="HI143" s="244"/>
      <c r="HJ143" s="244"/>
      <c r="HK143" s="244"/>
      <c r="HL143" s="244"/>
      <c r="HM143" s="244"/>
      <c r="HN143" s="244"/>
      <c r="HO143" s="244"/>
    </row>
    <row r="144" spans="1:223" ht="27" x14ac:dyDescent="0.2">
      <c r="B144" s="245" t="s">
        <v>1027</v>
      </c>
      <c r="C144" s="29" t="s">
        <v>105</v>
      </c>
      <c r="D144" s="273" t="s">
        <v>292</v>
      </c>
      <c r="E144" s="24" t="s">
        <v>487</v>
      </c>
      <c r="F144" s="465" t="str">
        <f>HYPERLINK("http://www.bosal-autoflex.ru/instructions1/"&amp;LEFT(B144,4)&amp;MID(B144,6,4)&amp;".pdf","@")</f>
        <v>@</v>
      </c>
      <c r="G144" s="89"/>
      <c r="H144" s="113" t="s">
        <v>203</v>
      </c>
      <c r="I144" s="93" t="s">
        <v>155</v>
      </c>
      <c r="J144" s="110" t="s">
        <v>158</v>
      </c>
      <c r="K144" s="110"/>
      <c r="L144" s="122"/>
      <c r="M144" s="297">
        <v>6480</v>
      </c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</row>
    <row r="145" spans="1:223" s="50" customFormat="1" ht="23.25" customHeight="1" x14ac:dyDescent="0.35">
      <c r="A145" s="163"/>
      <c r="B145" s="464"/>
      <c r="C145" s="460"/>
      <c r="D145" s="542" t="s">
        <v>293</v>
      </c>
      <c r="E145" s="541"/>
      <c r="F145" s="480"/>
      <c r="G145" s="461"/>
      <c r="H145" s="478"/>
      <c r="I145" s="509"/>
      <c r="J145" s="476"/>
      <c r="K145" s="508"/>
      <c r="L145" s="507"/>
      <c r="M145" s="455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  <c r="GA145" s="52"/>
      <c r="GB145" s="52"/>
      <c r="GC145" s="52"/>
      <c r="GD145" s="52"/>
      <c r="GE145" s="52"/>
      <c r="GF145" s="52"/>
      <c r="GG145" s="52"/>
      <c r="GH145" s="52"/>
      <c r="GI145" s="52"/>
      <c r="GJ145" s="52"/>
      <c r="GK145" s="52"/>
      <c r="GL145" s="52"/>
      <c r="GM145" s="52"/>
      <c r="GN145" s="52"/>
      <c r="GO145" s="52"/>
      <c r="GP145" s="52"/>
      <c r="GQ145" s="52"/>
      <c r="GR145" s="52"/>
      <c r="GS145" s="52"/>
      <c r="GT145" s="52"/>
      <c r="GU145" s="52"/>
      <c r="GV145" s="52"/>
      <c r="GW145" s="52"/>
      <c r="GX145" s="52"/>
      <c r="GY145" s="52"/>
      <c r="GZ145" s="52"/>
      <c r="HA145" s="52"/>
      <c r="HB145" s="52"/>
      <c r="HC145" s="52"/>
      <c r="HD145" s="52"/>
      <c r="HE145" s="52"/>
      <c r="HF145" s="52"/>
      <c r="HG145" s="52"/>
      <c r="HH145" s="52"/>
      <c r="HI145" s="52"/>
      <c r="HJ145" s="52"/>
      <c r="HK145" s="52"/>
      <c r="HL145" s="52"/>
      <c r="HM145" s="52"/>
      <c r="HN145" s="52"/>
      <c r="HO145" s="52"/>
    </row>
    <row r="146" spans="1:223" ht="27" x14ac:dyDescent="0.2">
      <c r="B146" s="74" t="s">
        <v>1028</v>
      </c>
      <c r="C146" s="75" t="s">
        <v>105</v>
      </c>
      <c r="D146" s="282" t="s">
        <v>73</v>
      </c>
      <c r="E146" s="78" t="s">
        <v>1288</v>
      </c>
      <c r="F146" s="465" t="str">
        <f t="shared" ref="F146:F174" si="9">HYPERLINK("http://www.bosal-autoflex.ru/instructions1/"&amp;LEFT(B146,4)&amp;MID(B146,6,4)&amp;".pdf","@")</f>
        <v>@</v>
      </c>
      <c r="G146" s="89"/>
      <c r="H146" s="115" t="s">
        <v>205</v>
      </c>
      <c r="I146" s="97"/>
      <c r="J146" s="112" t="s">
        <v>162</v>
      </c>
      <c r="K146" s="112"/>
      <c r="L146" s="106"/>
      <c r="M146" s="297">
        <v>5010</v>
      </c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</row>
    <row r="147" spans="1:223" ht="27" x14ac:dyDescent="0.2">
      <c r="B147" s="245" t="s">
        <v>1029</v>
      </c>
      <c r="C147" s="29" t="s">
        <v>105</v>
      </c>
      <c r="D147" s="273" t="s">
        <v>436</v>
      </c>
      <c r="E147" s="24" t="s">
        <v>435</v>
      </c>
      <c r="F147" s="465" t="str">
        <f t="shared" si="9"/>
        <v>@</v>
      </c>
      <c r="G147" s="89"/>
      <c r="H147" s="113" t="s">
        <v>209</v>
      </c>
      <c r="I147" s="93" t="s">
        <v>155</v>
      </c>
      <c r="J147" s="110" t="s">
        <v>169</v>
      </c>
      <c r="K147" s="110"/>
      <c r="L147" s="122"/>
      <c r="M147" s="297">
        <v>6550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</row>
    <row r="148" spans="1:223" ht="27" x14ac:dyDescent="0.2">
      <c r="B148" s="245" t="s">
        <v>1030</v>
      </c>
      <c r="C148" s="29" t="s">
        <v>105</v>
      </c>
      <c r="D148" s="273" t="s">
        <v>605</v>
      </c>
      <c r="E148" s="24" t="s">
        <v>578</v>
      </c>
      <c r="F148" s="465" t="str">
        <f t="shared" si="9"/>
        <v>@</v>
      </c>
      <c r="G148" s="89"/>
      <c r="H148" s="115" t="s">
        <v>242</v>
      </c>
      <c r="I148" s="121" t="s">
        <v>155</v>
      </c>
      <c r="J148" s="112" t="s">
        <v>159</v>
      </c>
      <c r="K148" s="112"/>
      <c r="L148" s="122"/>
      <c r="M148" s="297">
        <v>7410</v>
      </c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</row>
    <row r="149" spans="1:223" s="8" customFormat="1" ht="27" x14ac:dyDescent="0.2">
      <c r="A149" s="163"/>
      <c r="B149" s="245" t="s">
        <v>1031</v>
      </c>
      <c r="C149" s="29" t="s">
        <v>105</v>
      </c>
      <c r="D149" s="273" t="s">
        <v>1713</v>
      </c>
      <c r="E149" s="24" t="s">
        <v>625</v>
      </c>
      <c r="F149" s="465" t="str">
        <f t="shared" si="9"/>
        <v>@</v>
      </c>
      <c r="G149" s="522"/>
      <c r="H149" s="115" t="s">
        <v>651</v>
      </c>
      <c r="I149" s="592"/>
      <c r="J149" s="593" t="s">
        <v>730</v>
      </c>
      <c r="K149" s="235" t="s">
        <v>546</v>
      </c>
      <c r="L149" s="104"/>
      <c r="M149" s="297">
        <v>6450</v>
      </c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</row>
    <row r="150" spans="1:223" s="8" customFormat="1" ht="32.25" customHeight="1" x14ac:dyDescent="0.2">
      <c r="A150" s="163"/>
      <c r="B150" s="245" t="s">
        <v>1032</v>
      </c>
      <c r="C150" s="29" t="s">
        <v>105</v>
      </c>
      <c r="D150" s="273" t="s">
        <v>294</v>
      </c>
      <c r="E150" s="24" t="s">
        <v>130</v>
      </c>
      <c r="F150" s="465" t="str">
        <f t="shared" si="9"/>
        <v>@</v>
      </c>
      <c r="G150" s="89"/>
      <c r="H150" s="113" t="s">
        <v>192</v>
      </c>
      <c r="I150" s="93" t="s">
        <v>155</v>
      </c>
      <c r="J150" s="110" t="s">
        <v>248</v>
      </c>
      <c r="K150" s="110"/>
      <c r="L150" s="122"/>
      <c r="M150" s="297">
        <v>6040</v>
      </c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</row>
    <row r="151" spans="1:223" s="8" customFormat="1" ht="27" x14ac:dyDescent="0.2">
      <c r="A151" s="163"/>
      <c r="B151" s="245" t="s">
        <v>1033</v>
      </c>
      <c r="C151" s="29" t="s">
        <v>105</v>
      </c>
      <c r="D151" s="273" t="s">
        <v>294</v>
      </c>
      <c r="E151" s="24" t="s">
        <v>489</v>
      </c>
      <c r="F151" s="465" t="str">
        <f t="shared" si="9"/>
        <v>@</v>
      </c>
      <c r="G151" s="89"/>
      <c r="H151" s="115" t="s">
        <v>228</v>
      </c>
      <c r="I151" s="121" t="s">
        <v>155</v>
      </c>
      <c r="J151" s="101" t="s">
        <v>159</v>
      </c>
      <c r="K151" s="101"/>
      <c r="L151" s="122"/>
      <c r="M151" s="297">
        <v>6910</v>
      </c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</row>
    <row r="152" spans="1:223" s="11" customFormat="1" ht="28.5" customHeight="1" x14ac:dyDescent="0.25">
      <c r="A152" s="163"/>
      <c r="B152" s="536" t="s">
        <v>1034</v>
      </c>
      <c r="C152" s="535" t="s">
        <v>105</v>
      </c>
      <c r="D152" s="534" t="s">
        <v>53</v>
      </c>
      <c r="E152" s="533" t="s">
        <v>36</v>
      </c>
      <c r="F152" s="532" t="str">
        <f t="shared" si="9"/>
        <v>@</v>
      </c>
      <c r="G152" s="531" t="s">
        <v>41</v>
      </c>
      <c r="H152" s="548" t="s">
        <v>195</v>
      </c>
      <c r="I152" s="529"/>
      <c r="J152" s="538" t="s">
        <v>161</v>
      </c>
      <c r="K152" s="538"/>
      <c r="L152" s="590"/>
      <c r="M152" s="526">
        <v>6530</v>
      </c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</row>
    <row r="153" spans="1:223" s="15" customFormat="1" ht="29.25" customHeight="1" x14ac:dyDescent="0.2">
      <c r="A153" s="163"/>
      <c r="B153" s="245" t="s">
        <v>1035</v>
      </c>
      <c r="C153" s="29" t="s">
        <v>105</v>
      </c>
      <c r="D153" s="273" t="s">
        <v>615</v>
      </c>
      <c r="E153" s="24" t="s">
        <v>598</v>
      </c>
      <c r="F153" s="465" t="str">
        <f t="shared" si="9"/>
        <v>@</v>
      </c>
      <c r="G153" s="89"/>
      <c r="H153" s="115" t="s">
        <v>600</v>
      </c>
      <c r="I153" s="592" t="s">
        <v>155</v>
      </c>
      <c r="J153" s="591" t="s">
        <v>601</v>
      </c>
      <c r="K153" s="119" t="s">
        <v>546</v>
      </c>
      <c r="L153" s="104"/>
      <c r="M153" s="297">
        <v>8010</v>
      </c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</row>
    <row r="154" spans="1:223" s="15" customFormat="1" ht="30" customHeight="1" x14ac:dyDescent="0.25">
      <c r="A154" s="163"/>
      <c r="B154" s="536" t="s">
        <v>1036</v>
      </c>
      <c r="C154" s="535" t="s">
        <v>105</v>
      </c>
      <c r="D154" s="534" t="s">
        <v>34</v>
      </c>
      <c r="E154" s="533" t="s">
        <v>661</v>
      </c>
      <c r="F154" s="532" t="str">
        <f t="shared" si="9"/>
        <v>@</v>
      </c>
      <c r="G154" s="531" t="s">
        <v>41</v>
      </c>
      <c r="H154" s="548" t="s">
        <v>194</v>
      </c>
      <c r="I154" s="529"/>
      <c r="J154" s="538" t="s">
        <v>159</v>
      </c>
      <c r="K154" s="538"/>
      <c r="L154" s="590"/>
      <c r="M154" s="526">
        <v>4450</v>
      </c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</row>
    <row r="155" spans="1:223" s="15" customFormat="1" ht="36" customHeight="1" x14ac:dyDescent="0.2">
      <c r="A155" s="163"/>
      <c r="B155" s="245" t="s">
        <v>1037</v>
      </c>
      <c r="C155" s="29" t="s">
        <v>105</v>
      </c>
      <c r="D155" s="273" t="s">
        <v>75</v>
      </c>
      <c r="E155" s="24" t="s">
        <v>578</v>
      </c>
      <c r="F155" s="465" t="str">
        <f t="shared" si="9"/>
        <v>@</v>
      </c>
      <c r="G155" s="89"/>
      <c r="H155" s="115" t="s">
        <v>216</v>
      </c>
      <c r="I155" s="121" t="s">
        <v>155</v>
      </c>
      <c r="J155" s="112" t="s">
        <v>158</v>
      </c>
      <c r="K155" s="112"/>
      <c r="L155" s="104"/>
      <c r="M155" s="297">
        <v>7410</v>
      </c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</row>
    <row r="156" spans="1:223" s="15" customFormat="1" ht="35.25" customHeight="1" x14ac:dyDescent="0.2">
      <c r="A156" s="163"/>
      <c r="B156" s="245" t="s">
        <v>1038</v>
      </c>
      <c r="C156" s="29" t="s">
        <v>105</v>
      </c>
      <c r="D156" s="273" t="s">
        <v>832</v>
      </c>
      <c r="E156" s="24" t="s">
        <v>468</v>
      </c>
      <c r="F156" s="465" t="str">
        <f t="shared" si="9"/>
        <v>@</v>
      </c>
      <c r="G156" s="522"/>
      <c r="H156" s="113" t="s">
        <v>612</v>
      </c>
      <c r="I156" s="321" t="s">
        <v>155</v>
      </c>
      <c r="J156" s="109" t="s">
        <v>161</v>
      </c>
      <c r="K156" s="235" t="s">
        <v>546</v>
      </c>
      <c r="L156" s="122"/>
      <c r="M156" s="297">
        <v>6450</v>
      </c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</row>
    <row r="157" spans="1:223" s="15" customFormat="1" ht="35.25" customHeight="1" x14ac:dyDescent="0.2">
      <c r="A157" s="163"/>
      <c r="B157" s="245" t="s">
        <v>1561</v>
      </c>
      <c r="C157" s="29" t="s">
        <v>105</v>
      </c>
      <c r="D157" s="273" t="s">
        <v>1712</v>
      </c>
      <c r="E157" s="24" t="s">
        <v>468</v>
      </c>
      <c r="F157" s="465" t="str">
        <f t="shared" si="9"/>
        <v>@</v>
      </c>
      <c r="G157" s="522"/>
      <c r="H157" s="113" t="s">
        <v>647</v>
      </c>
      <c r="I157" s="321" t="s">
        <v>155</v>
      </c>
      <c r="J157" s="109" t="s">
        <v>161</v>
      </c>
      <c r="K157" s="235" t="s">
        <v>546</v>
      </c>
      <c r="L157" s="122"/>
      <c r="M157" s="297">
        <v>5400</v>
      </c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</row>
    <row r="158" spans="1:223" s="15" customFormat="1" ht="19.5" customHeight="1" x14ac:dyDescent="0.2">
      <c r="A158" s="163"/>
      <c r="B158" s="245" t="s">
        <v>1039</v>
      </c>
      <c r="C158" s="29" t="s">
        <v>105</v>
      </c>
      <c r="D158" s="273" t="s">
        <v>95</v>
      </c>
      <c r="E158" s="24" t="s">
        <v>386</v>
      </c>
      <c r="F158" s="465" t="str">
        <f t="shared" si="9"/>
        <v>@</v>
      </c>
      <c r="G158" s="89"/>
      <c r="H158" s="115" t="s">
        <v>213</v>
      </c>
      <c r="I158" s="94"/>
      <c r="J158" s="112" t="s">
        <v>161</v>
      </c>
      <c r="K158" s="112"/>
      <c r="L158" s="104"/>
      <c r="M158" s="297">
        <v>8790</v>
      </c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</row>
    <row r="159" spans="1:223" s="15" customFormat="1" ht="31.5" customHeight="1" x14ac:dyDescent="0.2">
      <c r="A159" s="163"/>
      <c r="B159" s="245" t="s">
        <v>1040</v>
      </c>
      <c r="C159" s="29" t="s">
        <v>105</v>
      </c>
      <c r="D159" s="273" t="s">
        <v>833</v>
      </c>
      <c r="E159" s="24" t="s">
        <v>35</v>
      </c>
      <c r="F159" s="465" t="str">
        <f t="shared" si="9"/>
        <v>@</v>
      </c>
      <c r="G159" s="89"/>
      <c r="H159" s="115" t="s">
        <v>193</v>
      </c>
      <c r="I159" s="321" t="s">
        <v>155</v>
      </c>
      <c r="J159" s="112" t="s">
        <v>161</v>
      </c>
      <c r="K159" s="112"/>
      <c r="L159" s="104"/>
      <c r="M159" s="297">
        <v>9300</v>
      </c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</row>
    <row r="160" spans="1:223" s="15" customFormat="1" ht="27" x14ac:dyDescent="0.2">
      <c r="A160" s="163"/>
      <c r="B160" s="245" t="s">
        <v>1041</v>
      </c>
      <c r="C160" s="29" t="s">
        <v>105</v>
      </c>
      <c r="D160" s="273" t="s">
        <v>834</v>
      </c>
      <c r="E160" s="24" t="s">
        <v>118</v>
      </c>
      <c r="F160" s="465" t="str">
        <f t="shared" si="9"/>
        <v>@</v>
      </c>
      <c r="G160" s="89"/>
      <c r="H160" s="197" t="s">
        <v>180</v>
      </c>
      <c r="I160" s="198"/>
      <c r="J160" s="199" t="s">
        <v>174</v>
      </c>
      <c r="K160" s="112"/>
      <c r="L160" s="104"/>
      <c r="M160" s="297">
        <v>7290</v>
      </c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</row>
    <row r="161" spans="1:223" s="15" customFormat="1" ht="27" x14ac:dyDescent="0.2">
      <c r="A161" s="163"/>
      <c r="B161" s="245" t="s">
        <v>1042</v>
      </c>
      <c r="C161" s="29" t="s">
        <v>105</v>
      </c>
      <c r="D161" s="273" t="s">
        <v>15</v>
      </c>
      <c r="E161" s="24" t="s">
        <v>660</v>
      </c>
      <c r="F161" s="465" t="str">
        <f t="shared" si="9"/>
        <v>@</v>
      </c>
      <c r="G161" s="89"/>
      <c r="H161" s="197" t="s">
        <v>199</v>
      </c>
      <c r="I161" s="306"/>
      <c r="J161" s="199" t="s">
        <v>166</v>
      </c>
      <c r="K161" s="112"/>
      <c r="L161" s="104"/>
      <c r="M161" s="297">
        <v>7230</v>
      </c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</row>
    <row r="162" spans="1:223" s="15" customFormat="1" ht="27" x14ac:dyDescent="0.2">
      <c r="A162" s="163"/>
      <c r="B162" s="245" t="s">
        <v>1043</v>
      </c>
      <c r="C162" s="29" t="s">
        <v>105</v>
      </c>
      <c r="D162" s="273" t="s">
        <v>536</v>
      </c>
      <c r="E162" s="24" t="s">
        <v>150</v>
      </c>
      <c r="F162" s="465" t="str">
        <f t="shared" si="9"/>
        <v>@</v>
      </c>
      <c r="G162" s="89"/>
      <c r="H162" s="197" t="s">
        <v>211</v>
      </c>
      <c r="I162" s="305"/>
      <c r="J162" s="199" t="s">
        <v>174</v>
      </c>
      <c r="K162" s="112"/>
      <c r="L162" s="104"/>
      <c r="M162" s="297">
        <v>7280</v>
      </c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</row>
    <row r="163" spans="1:223" s="15" customFormat="1" ht="26.25" customHeight="1" x14ac:dyDescent="0.2">
      <c r="A163" s="163"/>
      <c r="B163" s="245" t="s">
        <v>1044</v>
      </c>
      <c r="C163" s="29" t="s">
        <v>105</v>
      </c>
      <c r="D163" s="273" t="s">
        <v>46</v>
      </c>
      <c r="E163" s="24" t="s">
        <v>296</v>
      </c>
      <c r="F163" s="465" t="str">
        <f t="shared" si="9"/>
        <v>@</v>
      </c>
      <c r="G163" s="89"/>
      <c r="H163" s="226" t="s">
        <v>190</v>
      </c>
      <c r="I163" s="93" t="s">
        <v>155</v>
      </c>
      <c r="J163" s="227" t="s">
        <v>258</v>
      </c>
      <c r="K163" s="109"/>
      <c r="L163" s="122"/>
      <c r="M163" s="297">
        <v>8950</v>
      </c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</row>
    <row r="164" spans="1:223" s="15" customFormat="1" ht="27" x14ac:dyDescent="0.2">
      <c r="A164" s="163"/>
      <c r="B164" s="245" t="s">
        <v>1045</v>
      </c>
      <c r="C164" s="29" t="s">
        <v>123</v>
      </c>
      <c r="D164" s="273" t="s">
        <v>574</v>
      </c>
      <c r="E164" s="24" t="s">
        <v>552</v>
      </c>
      <c r="F164" s="465" t="str">
        <f t="shared" si="9"/>
        <v>@</v>
      </c>
      <c r="G164" s="89"/>
      <c r="H164" s="197" t="s">
        <v>575</v>
      </c>
      <c r="I164" s="305"/>
      <c r="J164" s="199" t="s">
        <v>573</v>
      </c>
      <c r="K164" s="112"/>
      <c r="L164" s="104"/>
      <c r="M164" s="297">
        <v>10740</v>
      </c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</row>
    <row r="165" spans="1:223" s="15" customFormat="1" ht="27" x14ac:dyDescent="0.2">
      <c r="A165" s="163"/>
      <c r="B165" s="245" t="s">
        <v>1046</v>
      </c>
      <c r="C165" s="29" t="s">
        <v>105</v>
      </c>
      <c r="D165" s="273" t="s">
        <v>295</v>
      </c>
      <c r="E165" s="24" t="s">
        <v>552</v>
      </c>
      <c r="F165" s="465" t="str">
        <f t="shared" si="9"/>
        <v>@</v>
      </c>
      <c r="G165" s="89"/>
      <c r="H165" s="226" t="s">
        <v>206</v>
      </c>
      <c r="I165" s="93" t="s">
        <v>155</v>
      </c>
      <c r="J165" s="110" t="s">
        <v>161</v>
      </c>
      <c r="K165" s="323"/>
      <c r="L165" s="104"/>
      <c r="M165" s="297">
        <v>9030</v>
      </c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</row>
    <row r="166" spans="1:223" s="15" customFormat="1" ht="45.75" customHeight="1" x14ac:dyDescent="0.2">
      <c r="A166" s="163"/>
      <c r="B166" s="245" t="s">
        <v>1047</v>
      </c>
      <c r="C166" s="29" t="s">
        <v>105</v>
      </c>
      <c r="D166" s="273" t="s">
        <v>1711</v>
      </c>
      <c r="E166" s="24" t="s">
        <v>1710</v>
      </c>
      <c r="F166" s="465" t="str">
        <f t="shared" si="9"/>
        <v>@</v>
      </c>
      <c r="G166" s="522"/>
      <c r="H166" s="160" t="s">
        <v>621</v>
      </c>
      <c r="I166" s="121" t="s">
        <v>155</v>
      </c>
      <c r="J166" s="101" t="s">
        <v>172</v>
      </c>
      <c r="K166" s="237" t="s">
        <v>546</v>
      </c>
      <c r="L166" s="104"/>
      <c r="M166" s="297">
        <v>8125</v>
      </c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</row>
    <row r="167" spans="1:223" s="15" customFormat="1" ht="25.5" customHeight="1" x14ac:dyDescent="0.2">
      <c r="A167" s="163"/>
      <c r="B167" s="245" t="s">
        <v>1048</v>
      </c>
      <c r="C167" s="29" t="s">
        <v>105</v>
      </c>
      <c r="D167" s="273" t="s">
        <v>495</v>
      </c>
      <c r="E167" s="24" t="s">
        <v>1287</v>
      </c>
      <c r="F167" s="465" t="str">
        <f t="shared" si="9"/>
        <v>@</v>
      </c>
      <c r="G167" s="89"/>
      <c r="H167" s="200" t="s">
        <v>199</v>
      </c>
      <c r="I167" s="589" t="s">
        <v>155</v>
      </c>
      <c r="J167" s="588" t="s">
        <v>248</v>
      </c>
      <c r="K167" s="235"/>
      <c r="L167" s="104"/>
      <c r="M167" s="297">
        <v>5850</v>
      </c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</row>
    <row r="168" spans="1:223" s="15" customFormat="1" ht="23.25" customHeight="1" x14ac:dyDescent="0.2">
      <c r="A168" s="163"/>
      <c r="B168" s="245" t="s">
        <v>1563</v>
      </c>
      <c r="C168" s="29" t="s">
        <v>105</v>
      </c>
      <c r="D168" s="273" t="s">
        <v>1709</v>
      </c>
      <c r="E168" s="24" t="s">
        <v>725</v>
      </c>
      <c r="F168" s="465" t="str">
        <f t="shared" si="9"/>
        <v>@</v>
      </c>
      <c r="G168" s="89"/>
      <c r="H168" s="200" t="s">
        <v>1562</v>
      </c>
      <c r="I168" s="589" t="s">
        <v>155</v>
      </c>
      <c r="J168" s="588" t="s">
        <v>248</v>
      </c>
      <c r="K168" s="235"/>
      <c r="L168" s="104"/>
      <c r="M168" s="297">
        <v>5460</v>
      </c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</row>
    <row r="169" spans="1:223" s="15" customFormat="1" ht="27" x14ac:dyDescent="0.2">
      <c r="A169" s="163"/>
      <c r="B169" s="245" t="s">
        <v>1049</v>
      </c>
      <c r="C169" s="29" t="s">
        <v>105</v>
      </c>
      <c r="D169" s="273" t="s">
        <v>47</v>
      </c>
      <c r="E169" s="24" t="s">
        <v>131</v>
      </c>
      <c r="F169" s="465" t="str">
        <f t="shared" si="9"/>
        <v>@</v>
      </c>
      <c r="G169" s="89"/>
      <c r="H169" s="206" t="s">
        <v>207</v>
      </c>
      <c r="I169" s="322" t="s">
        <v>155</v>
      </c>
      <c r="J169" s="207" t="s">
        <v>161</v>
      </c>
      <c r="K169" s="109"/>
      <c r="L169" s="104"/>
      <c r="M169" s="297">
        <v>7440</v>
      </c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</row>
    <row r="170" spans="1:223" s="15" customFormat="1" ht="36" customHeight="1" x14ac:dyDescent="0.2">
      <c r="A170" s="163"/>
      <c r="B170" s="245" t="s">
        <v>1050</v>
      </c>
      <c r="C170" s="29" t="s">
        <v>105</v>
      </c>
      <c r="D170" s="273" t="s">
        <v>565</v>
      </c>
      <c r="E170" s="24" t="s">
        <v>564</v>
      </c>
      <c r="F170" s="465" t="str">
        <f t="shared" si="9"/>
        <v>@</v>
      </c>
      <c r="G170" s="89"/>
      <c r="H170" s="200" t="s">
        <v>189</v>
      </c>
      <c r="I170" s="589"/>
      <c r="J170" s="588" t="s">
        <v>158</v>
      </c>
      <c r="K170" s="235"/>
      <c r="L170" s="104"/>
      <c r="M170" s="297">
        <v>8350</v>
      </c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</row>
    <row r="171" spans="1:223" s="15" customFormat="1" ht="36" customHeight="1" x14ac:dyDescent="0.2">
      <c r="A171" s="163"/>
      <c r="B171" s="245" t="s">
        <v>1051</v>
      </c>
      <c r="C171" s="29" t="s">
        <v>101</v>
      </c>
      <c r="D171" s="273" t="s">
        <v>907</v>
      </c>
      <c r="E171" s="24" t="s">
        <v>908</v>
      </c>
      <c r="F171" s="465" t="str">
        <f t="shared" si="9"/>
        <v>@</v>
      </c>
      <c r="G171" s="89"/>
      <c r="H171" s="200" t="s">
        <v>254</v>
      </c>
      <c r="I171" s="589"/>
      <c r="J171" s="588" t="s">
        <v>696</v>
      </c>
      <c r="K171" s="235"/>
      <c r="L171" s="104"/>
      <c r="M171" s="297">
        <v>9500</v>
      </c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</row>
    <row r="172" spans="1:223" s="8" customFormat="1" ht="36" customHeight="1" x14ac:dyDescent="0.2">
      <c r="A172" s="163"/>
      <c r="B172" s="245" t="s">
        <v>1052</v>
      </c>
      <c r="C172" s="29" t="s">
        <v>105</v>
      </c>
      <c r="D172" s="273" t="s">
        <v>308</v>
      </c>
      <c r="E172" s="24" t="s">
        <v>62</v>
      </c>
      <c r="F172" s="465" t="str">
        <f t="shared" si="9"/>
        <v>@</v>
      </c>
      <c r="G172" s="89"/>
      <c r="H172" s="113" t="s">
        <v>208</v>
      </c>
      <c r="I172" s="93" t="s">
        <v>155</v>
      </c>
      <c r="J172" s="109" t="s">
        <v>161</v>
      </c>
      <c r="K172" s="109"/>
      <c r="L172" s="122"/>
      <c r="M172" s="297">
        <v>9030</v>
      </c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</row>
    <row r="173" spans="1:223" s="8" customFormat="1" ht="36" customHeight="1" x14ac:dyDescent="0.2">
      <c r="A173" s="163"/>
      <c r="B173" s="245" t="s">
        <v>1053</v>
      </c>
      <c r="C173" s="29" t="s">
        <v>105</v>
      </c>
      <c r="D173" s="273" t="s">
        <v>309</v>
      </c>
      <c r="E173" s="24" t="s">
        <v>74</v>
      </c>
      <c r="F173" s="465" t="str">
        <f t="shared" si="9"/>
        <v>@</v>
      </c>
      <c r="G173" s="89"/>
      <c r="H173" s="113" t="s">
        <v>210</v>
      </c>
      <c r="I173" s="93" t="s">
        <v>155</v>
      </c>
      <c r="J173" s="109" t="s">
        <v>248</v>
      </c>
      <c r="K173" s="109"/>
      <c r="L173" s="122"/>
      <c r="M173" s="297">
        <v>5680</v>
      </c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</row>
    <row r="174" spans="1:223" s="8" customFormat="1" ht="36" customHeight="1" x14ac:dyDescent="0.2">
      <c r="A174" s="163"/>
      <c r="B174" s="245" t="s">
        <v>1708</v>
      </c>
      <c r="C174" s="29" t="s">
        <v>105</v>
      </c>
      <c r="D174" s="273" t="s">
        <v>1707</v>
      </c>
      <c r="E174" s="24" t="s">
        <v>1493</v>
      </c>
      <c r="F174" s="465" t="str">
        <f t="shared" si="9"/>
        <v>@</v>
      </c>
      <c r="G174" s="492" t="s">
        <v>1706</v>
      </c>
      <c r="H174" s="113" t="s">
        <v>658</v>
      </c>
      <c r="I174" s="93"/>
      <c r="J174" s="109" t="s">
        <v>1705</v>
      </c>
      <c r="K174" s="109" t="s">
        <v>546</v>
      </c>
      <c r="L174" s="122"/>
      <c r="M174" s="297">
        <v>9315</v>
      </c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</row>
    <row r="175" spans="1:223" s="15" customFormat="1" ht="23.25" customHeight="1" x14ac:dyDescent="0.35">
      <c r="A175" s="163"/>
      <c r="B175" s="464"/>
      <c r="C175" s="460"/>
      <c r="D175" s="542" t="s">
        <v>427</v>
      </c>
      <c r="E175" s="541"/>
      <c r="F175" s="480"/>
      <c r="G175" s="461"/>
      <c r="H175" s="478"/>
      <c r="I175" s="509"/>
      <c r="J175" s="476"/>
      <c r="K175" s="508"/>
      <c r="L175" s="507"/>
      <c r="M175" s="455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</row>
    <row r="176" spans="1:223" s="15" customFormat="1" ht="27" x14ac:dyDescent="0.2">
      <c r="A176" s="163"/>
      <c r="B176" s="245" t="s">
        <v>1054</v>
      </c>
      <c r="C176" s="29" t="s">
        <v>105</v>
      </c>
      <c r="D176" s="273" t="s">
        <v>507</v>
      </c>
      <c r="E176" s="24" t="s">
        <v>54</v>
      </c>
      <c r="F176" s="465" t="str">
        <f>HYPERLINK("http://www.bosal-autoflex.ru/instructions1/"&amp;LEFT(B176,4)&amp;MID(B176,6,4)&amp;".pdf","@")</f>
        <v>@</v>
      </c>
      <c r="G176" s="89"/>
      <c r="H176" s="115" t="s">
        <v>428</v>
      </c>
      <c r="I176" s="121" t="s">
        <v>155</v>
      </c>
      <c r="J176" s="112" t="s">
        <v>174</v>
      </c>
      <c r="K176" s="112" t="s">
        <v>546</v>
      </c>
      <c r="L176" s="104"/>
      <c r="M176" s="297">
        <v>9300</v>
      </c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</row>
    <row r="177" spans="1:223" s="15" customFormat="1" ht="22.5" customHeight="1" x14ac:dyDescent="0.2">
      <c r="A177" s="163"/>
      <c r="B177" s="245" t="s">
        <v>1055</v>
      </c>
      <c r="C177" s="29" t="s">
        <v>105</v>
      </c>
      <c r="D177" s="273" t="s">
        <v>835</v>
      </c>
      <c r="E177" s="24" t="s">
        <v>386</v>
      </c>
      <c r="F177" s="465" t="str">
        <f>HYPERLINK("http://www.bosal-autoflex.ru/instructions1/"&amp;LEFT(B177,4)&amp;MID(B177,6,4)&amp;".pdf","@")</f>
        <v>@</v>
      </c>
      <c r="G177" s="89"/>
      <c r="H177" s="115" t="s">
        <v>428</v>
      </c>
      <c r="I177" s="121"/>
      <c r="J177" s="112" t="s">
        <v>461</v>
      </c>
      <c r="K177" s="235" t="s">
        <v>546</v>
      </c>
      <c r="L177" s="104"/>
      <c r="M177" s="297">
        <v>10190</v>
      </c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</row>
    <row r="178" spans="1:223" s="15" customFormat="1" ht="23.25" customHeight="1" x14ac:dyDescent="0.35">
      <c r="A178" s="163"/>
      <c r="B178" s="464"/>
      <c r="C178" s="460"/>
      <c r="D178" s="542" t="s">
        <v>836</v>
      </c>
      <c r="E178" s="541"/>
      <c r="F178" s="480"/>
      <c r="G178" s="461"/>
      <c r="H178" s="478"/>
      <c r="I178" s="509"/>
      <c r="J178" s="476"/>
      <c r="K178" s="508"/>
      <c r="L178" s="507"/>
      <c r="M178" s="455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</row>
    <row r="179" spans="1:223" s="15" customFormat="1" ht="27" x14ac:dyDescent="0.2">
      <c r="A179" s="163"/>
      <c r="B179" s="245" t="s">
        <v>1056</v>
      </c>
      <c r="C179" s="29" t="s">
        <v>105</v>
      </c>
      <c r="D179" s="273" t="s">
        <v>837</v>
      </c>
      <c r="E179" s="24" t="s">
        <v>118</v>
      </c>
      <c r="F179" s="465" t="str">
        <f>HYPERLINK("http://www.bosal-autoflex.ru/instructions1/"&amp;LEFT(B179,4)&amp;MID(B179,6,4)&amp;".pdf","@")</f>
        <v>@</v>
      </c>
      <c r="G179" s="89"/>
      <c r="H179" s="117" t="s">
        <v>219</v>
      </c>
      <c r="I179" s="97"/>
      <c r="J179" s="112" t="s">
        <v>248</v>
      </c>
      <c r="K179" s="112"/>
      <c r="L179" s="104"/>
      <c r="M179" s="297">
        <v>5740</v>
      </c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</row>
    <row r="180" spans="1:223" s="15" customFormat="1" ht="27" x14ac:dyDescent="0.2">
      <c r="A180" s="163"/>
      <c r="B180" s="481"/>
      <c r="C180" s="483"/>
      <c r="D180" s="545" t="s">
        <v>797</v>
      </c>
      <c r="E180" s="544"/>
      <c r="F180" s="480"/>
      <c r="G180" s="581"/>
      <c r="H180" s="587"/>
      <c r="I180" s="584"/>
      <c r="J180" s="578"/>
      <c r="K180" s="578"/>
      <c r="L180" s="475"/>
      <c r="M180" s="455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  <c r="HF180" s="8"/>
      <c r="HG180" s="8"/>
      <c r="HH180" s="8"/>
      <c r="HI180" s="8"/>
      <c r="HJ180" s="8"/>
      <c r="HK180" s="8"/>
      <c r="HL180" s="8"/>
      <c r="HM180" s="8"/>
      <c r="HN180" s="8"/>
      <c r="HO180" s="8"/>
    </row>
    <row r="181" spans="1:223" s="15" customFormat="1" ht="23.25" customHeight="1" x14ac:dyDescent="0.2">
      <c r="A181" s="163"/>
      <c r="B181" s="74" t="s">
        <v>1057</v>
      </c>
      <c r="C181" s="75" t="s">
        <v>105</v>
      </c>
      <c r="D181" s="282" t="s">
        <v>1704</v>
      </c>
      <c r="E181" s="78" t="s">
        <v>725</v>
      </c>
      <c r="F181" s="465" t="str">
        <f>HYPERLINK("http://www.bosal-autoflex.ru/instructions1/"&amp;LEFT(B181,4)&amp;MID(B181,6,4)&amp;".pdf","@")</f>
        <v>@</v>
      </c>
      <c r="G181" s="522"/>
      <c r="H181" s="117" t="s">
        <v>648</v>
      </c>
      <c r="I181" s="97"/>
      <c r="J181" s="112" t="s">
        <v>161</v>
      </c>
      <c r="K181" s="112"/>
      <c r="L181" s="106"/>
      <c r="M181" s="297">
        <v>6260</v>
      </c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</row>
    <row r="182" spans="1:223" s="73" customFormat="1" ht="27" x14ac:dyDescent="0.2">
      <c r="A182" s="163"/>
      <c r="B182" s="481"/>
      <c r="C182" s="481"/>
      <c r="D182" s="545" t="s">
        <v>137</v>
      </c>
      <c r="E182" s="586"/>
      <c r="F182" s="480"/>
      <c r="G182" s="581"/>
      <c r="H182" s="585"/>
      <c r="I182" s="584"/>
      <c r="J182" s="475"/>
      <c r="K182" s="475"/>
      <c r="L182" s="475"/>
      <c r="M182" s="455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</row>
    <row r="183" spans="1:223" s="73" customFormat="1" ht="27" x14ac:dyDescent="0.2">
      <c r="A183" s="163"/>
      <c r="B183" s="245" t="s">
        <v>1058</v>
      </c>
      <c r="C183" s="29" t="s">
        <v>105</v>
      </c>
      <c r="D183" s="273" t="s">
        <v>273</v>
      </c>
      <c r="E183" s="24" t="s">
        <v>138</v>
      </c>
      <c r="F183" s="465" t="str">
        <f>HYPERLINK("http://www.bosal-autoflex.ru/instructions1/"&amp;LEFT(B183,4)&amp;MID(B183,6,4)&amp;".pdf","@")</f>
        <v>@</v>
      </c>
      <c r="G183" s="89"/>
      <c r="H183" s="113" t="s">
        <v>189</v>
      </c>
      <c r="I183" s="94"/>
      <c r="J183" s="103" t="s">
        <v>161</v>
      </c>
      <c r="K183" s="122"/>
      <c r="L183" s="104"/>
      <c r="M183" s="297">
        <v>7930</v>
      </c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</row>
    <row r="184" spans="1:223" s="50" customFormat="1" ht="23.25" customHeight="1" x14ac:dyDescent="0.35">
      <c r="A184" s="163"/>
      <c r="B184" s="464"/>
      <c r="C184" s="460"/>
      <c r="D184" s="542" t="s">
        <v>104</v>
      </c>
      <c r="E184" s="541"/>
      <c r="F184" s="473"/>
      <c r="G184" s="461"/>
      <c r="H184" s="478"/>
      <c r="I184" s="509"/>
      <c r="J184" s="476"/>
      <c r="K184" s="508"/>
      <c r="L184" s="507"/>
      <c r="M184" s="455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</row>
    <row r="185" spans="1:223" s="8" customFormat="1" ht="32.25" customHeight="1" x14ac:dyDescent="0.2">
      <c r="A185" s="163"/>
      <c r="B185" s="245" t="s">
        <v>1059</v>
      </c>
      <c r="C185" s="29" t="s">
        <v>105</v>
      </c>
      <c r="D185" s="273" t="s">
        <v>16</v>
      </c>
      <c r="E185" s="24" t="s">
        <v>662</v>
      </c>
      <c r="F185" s="465" t="str">
        <f t="shared" ref="F185:F196" si="10">HYPERLINK("http://www.bosal-autoflex.ru/instructions1/"&amp;LEFT(B185,4)&amp;MID(B185,6,4)&amp;".pdf","@")</f>
        <v>@</v>
      </c>
      <c r="G185" s="89"/>
      <c r="H185" s="113" t="s">
        <v>214</v>
      </c>
      <c r="I185" s="93" t="s">
        <v>155</v>
      </c>
      <c r="J185" s="101" t="s">
        <v>161</v>
      </c>
      <c r="K185" s="101"/>
      <c r="L185" s="104"/>
      <c r="M185" s="297">
        <v>8430</v>
      </c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</row>
    <row r="186" spans="1:223" s="8" customFormat="1" ht="27" x14ac:dyDescent="0.2">
      <c r="A186" s="163"/>
      <c r="B186" s="245" t="s">
        <v>1060</v>
      </c>
      <c r="C186" s="29" t="s">
        <v>105</v>
      </c>
      <c r="D186" s="273" t="s">
        <v>17</v>
      </c>
      <c r="E186" s="78" t="s">
        <v>118</v>
      </c>
      <c r="F186" s="465" t="str">
        <f t="shared" si="10"/>
        <v>@</v>
      </c>
      <c r="G186" s="89"/>
      <c r="H186" s="115" t="s">
        <v>193</v>
      </c>
      <c r="I186" s="121" t="s">
        <v>155</v>
      </c>
      <c r="J186" s="101" t="s">
        <v>174</v>
      </c>
      <c r="K186" s="101"/>
      <c r="L186" s="122"/>
      <c r="M186" s="297">
        <v>9330</v>
      </c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</row>
    <row r="187" spans="1:223" s="4" customFormat="1" ht="35.25" customHeight="1" x14ac:dyDescent="0.2">
      <c r="A187" s="163"/>
      <c r="B187" s="245" t="s">
        <v>1037</v>
      </c>
      <c r="C187" s="29" t="s">
        <v>105</v>
      </c>
      <c r="D187" s="273" t="s">
        <v>841</v>
      </c>
      <c r="E187" s="24" t="s">
        <v>578</v>
      </c>
      <c r="F187" s="465" t="str">
        <f t="shared" si="10"/>
        <v>@</v>
      </c>
      <c r="G187" s="89"/>
      <c r="H187" s="113" t="s">
        <v>216</v>
      </c>
      <c r="I187" s="93" t="s">
        <v>155</v>
      </c>
      <c r="J187" s="101" t="s">
        <v>158</v>
      </c>
      <c r="K187" s="101"/>
      <c r="L187" s="104"/>
      <c r="M187" s="297">
        <v>7410</v>
      </c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</row>
    <row r="188" spans="1:223" ht="31.5" customHeight="1" x14ac:dyDescent="0.2">
      <c r="B188" s="245" t="s">
        <v>1038</v>
      </c>
      <c r="C188" s="29" t="s">
        <v>105</v>
      </c>
      <c r="D188" s="273" t="s">
        <v>840</v>
      </c>
      <c r="E188" s="24" t="s">
        <v>468</v>
      </c>
      <c r="F188" s="465" t="str">
        <f t="shared" si="10"/>
        <v>@</v>
      </c>
      <c r="G188" s="522"/>
      <c r="H188" s="113" t="s">
        <v>612</v>
      </c>
      <c r="I188" s="121" t="s">
        <v>155</v>
      </c>
      <c r="J188" s="110" t="s">
        <v>161</v>
      </c>
      <c r="K188" s="235" t="s">
        <v>546</v>
      </c>
      <c r="L188" s="122"/>
      <c r="M188" s="297">
        <v>6450</v>
      </c>
      <c r="AJ188" s="2"/>
      <c r="AK188" s="2"/>
      <c r="AL188" s="2"/>
      <c r="AM188" s="2"/>
    </row>
    <row r="189" spans="1:223" s="15" customFormat="1" ht="22.5" customHeight="1" x14ac:dyDescent="0.2">
      <c r="A189" s="163"/>
      <c r="B189" s="245" t="s">
        <v>1061</v>
      </c>
      <c r="C189" s="29" t="s">
        <v>105</v>
      </c>
      <c r="D189" s="273" t="s">
        <v>843</v>
      </c>
      <c r="E189" s="24" t="s">
        <v>663</v>
      </c>
      <c r="F189" s="465" t="str">
        <f t="shared" si="10"/>
        <v>@</v>
      </c>
      <c r="G189" s="89"/>
      <c r="H189" s="226" t="s">
        <v>215</v>
      </c>
      <c r="I189" s="93" t="s">
        <v>155</v>
      </c>
      <c r="J189" s="199" t="s">
        <v>164</v>
      </c>
      <c r="K189" s="112"/>
      <c r="L189" s="104"/>
      <c r="M189" s="297">
        <v>5740</v>
      </c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</row>
    <row r="190" spans="1:223" s="15" customFormat="1" ht="35.25" customHeight="1" x14ac:dyDescent="0.2">
      <c r="A190" s="163"/>
      <c r="B190" s="245" t="s">
        <v>1561</v>
      </c>
      <c r="C190" s="29" t="s">
        <v>105</v>
      </c>
      <c r="D190" s="273" t="s">
        <v>1703</v>
      </c>
      <c r="E190" s="24" t="s">
        <v>468</v>
      </c>
      <c r="F190" s="465" t="str">
        <f t="shared" si="10"/>
        <v>@</v>
      </c>
      <c r="G190" s="89"/>
      <c r="H190" s="226" t="s">
        <v>647</v>
      </c>
      <c r="I190" s="93" t="s">
        <v>155</v>
      </c>
      <c r="J190" s="199" t="s">
        <v>161</v>
      </c>
      <c r="K190" s="112" t="s">
        <v>546</v>
      </c>
      <c r="L190" s="104"/>
      <c r="M190" s="297">
        <v>5400</v>
      </c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</row>
    <row r="191" spans="1:223" s="15" customFormat="1" ht="22.5" customHeight="1" x14ac:dyDescent="0.2">
      <c r="A191" s="163"/>
      <c r="B191" s="245" t="s">
        <v>1062</v>
      </c>
      <c r="C191" s="29" t="s">
        <v>105</v>
      </c>
      <c r="D191" s="273" t="s">
        <v>299</v>
      </c>
      <c r="E191" s="24" t="s">
        <v>322</v>
      </c>
      <c r="F191" s="465" t="str">
        <f t="shared" si="10"/>
        <v>@</v>
      </c>
      <c r="G191" s="89"/>
      <c r="H191" s="226" t="s">
        <v>213</v>
      </c>
      <c r="I191" s="305"/>
      <c r="J191" s="227" t="s">
        <v>419</v>
      </c>
      <c r="K191" s="109"/>
      <c r="L191" s="104"/>
      <c r="M191" s="297">
        <v>5400</v>
      </c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  <c r="DL191" s="8"/>
      <c r="DM191" s="8"/>
      <c r="DN191" s="8"/>
      <c r="DO191" s="8"/>
      <c r="DP191" s="8"/>
      <c r="DQ191" s="8"/>
      <c r="DR191" s="8"/>
      <c r="DS191" s="8"/>
      <c r="DT191" s="8"/>
      <c r="DU191" s="8"/>
      <c r="DV191" s="8"/>
      <c r="DW191" s="8"/>
      <c r="DX191" s="8"/>
      <c r="DY191" s="8"/>
      <c r="DZ191" s="8"/>
      <c r="EA191" s="8"/>
      <c r="EB191" s="8"/>
      <c r="EC191" s="8"/>
      <c r="ED191" s="8"/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  <c r="EY191" s="8"/>
      <c r="EZ191" s="8"/>
      <c r="FA191" s="8"/>
      <c r="FB191" s="8"/>
      <c r="FC191" s="8"/>
      <c r="FD191" s="8"/>
      <c r="FE191" s="8"/>
      <c r="FF191" s="8"/>
      <c r="FG191" s="8"/>
      <c r="FH191" s="8"/>
      <c r="FI191" s="8"/>
      <c r="FJ191" s="8"/>
      <c r="FK191" s="8"/>
      <c r="FL191" s="8"/>
      <c r="FM191" s="8"/>
      <c r="FN191" s="8"/>
      <c r="FO191" s="8"/>
      <c r="FP191" s="8"/>
      <c r="FQ191" s="8"/>
      <c r="FR191" s="8"/>
      <c r="FS191" s="8"/>
      <c r="FT191" s="8"/>
      <c r="FU191" s="8"/>
      <c r="FV191" s="8"/>
      <c r="FW191" s="8"/>
      <c r="FX191" s="8"/>
      <c r="FY191" s="8"/>
      <c r="FZ191" s="8"/>
      <c r="GA191" s="8"/>
      <c r="GB191" s="8"/>
      <c r="GC191" s="8"/>
      <c r="GD191" s="8"/>
      <c r="GE191" s="8"/>
      <c r="GF191" s="8"/>
      <c r="GG191" s="8"/>
      <c r="GH191" s="8"/>
      <c r="GI191" s="8"/>
      <c r="GJ191" s="8"/>
      <c r="GK191" s="8"/>
      <c r="GL191" s="8"/>
      <c r="GM191" s="8"/>
      <c r="GN191" s="8"/>
      <c r="GO191" s="8"/>
      <c r="GP191" s="8"/>
      <c r="GQ191" s="8"/>
      <c r="GR191" s="8"/>
      <c r="GS191" s="8"/>
      <c r="GT191" s="8"/>
      <c r="GU191" s="8"/>
      <c r="GV191" s="8"/>
      <c r="GW191" s="8"/>
      <c r="GX191" s="8"/>
      <c r="GY191" s="8"/>
      <c r="GZ191" s="8"/>
      <c r="HA191" s="8"/>
      <c r="HB191" s="8"/>
      <c r="HC191" s="8"/>
      <c r="HD191" s="8"/>
      <c r="HE191" s="8"/>
      <c r="HF191" s="8"/>
      <c r="HG191" s="8"/>
      <c r="HH191" s="8"/>
      <c r="HI191" s="8"/>
      <c r="HJ191" s="8"/>
      <c r="HK191" s="8"/>
      <c r="HL191" s="8"/>
      <c r="HM191" s="8"/>
      <c r="HN191" s="8"/>
      <c r="HO191" s="8"/>
    </row>
    <row r="192" spans="1:223" ht="27" x14ac:dyDescent="0.2">
      <c r="B192" s="245" t="s">
        <v>1063</v>
      </c>
      <c r="C192" s="29" t="s">
        <v>105</v>
      </c>
      <c r="D192" s="273" t="s">
        <v>1560</v>
      </c>
      <c r="E192" s="78" t="s">
        <v>610</v>
      </c>
      <c r="F192" s="465" t="str">
        <f t="shared" si="10"/>
        <v>@</v>
      </c>
      <c r="G192" s="89"/>
      <c r="H192" s="116" t="s">
        <v>196</v>
      </c>
      <c r="I192" s="321"/>
      <c r="J192" s="112" t="s">
        <v>245</v>
      </c>
      <c r="K192" s="112"/>
      <c r="L192" s="122"/>
      <c r="M192" s="297">
        <v>6210</v>
      </c>
      <c r="AJ192" s="2"/>
      <c r="AK192" s="2"/>
      <c r="AL192" s="2"/>
      <c r="AM192" s="2"/>
    </row>
    <row r="193" spans="1:223" s="11" customFormat="1" ht="26.25" customHeight="1" x14ac:dyDescent="0.2">
      <c r="A193" s="163"/>
      <c r="B193" s="245" t="s">
        <v>1064</v>
      </c>
      <c r="C193" s="29" t="s">
        <v>105</v>
      </c>
      <c r="D193" s="273" t="s">
        <v>1702</v>
      </c>
      <c r="E193" s="78" t="s">
        <v>625</v>
      </c>
      <c r="F193" s="465" t="str">
        <f t="shared" si="10"/>
        <v>@</v>
      </c>
      <c r="G193" s="522"/>
      <c r="H193" s="116" t="s">
        <v>648</v>
      </c>
      <c r="I193" s="121"/>
      <c r="J193" s="101" t="s">
        <v>162</v>
      </c>
      <c r="K193" s="101" t="s">
        <v>546</v>
      </c>
      <c r="L193" s="122"/>
      <c r="M193" s="297">
        <v>5810</v>
      </c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</row>
    <row r="194" spans="1:223" s="15" customFormat="1" ht="26.25" customHeight="1" x14ac:dyDescent="0.2">
      <c r="A194" s="163"/>
      <c r="B194" s="245" t="s">
        <v>1559</v>
      </c>
      <c r="C194" s="29" t="s">
        <v>105</v>
      </c>
      <c r="D194" s="273" t="s">
        <v>1701</v>
      </c>
      <c r="E194" s="78" t="s">
        <v>35</v>
      </c>
      <c r="F194" s="465" t="str">
        <f t="shared" si="10"/>
        <v>@</v>
      </c>
      <c r="G194" s="492" t="s">
        <v>1527</v>
      </c>
      <c r="H194" s="116" t="s">
        <v>1558</v>
      </c>
      <c r="I194" s="93" t="s">
        <v>155</v>
      </c>
      <c r="J194" s="112" t="s">
        <v>172</v>
      </c>
      <c r="K194" s="112"/>
      <c r="L194" s="122"/>
      <c r="M194" s="297">
        <v>6550</v>
      </c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</row>
    <row r="195" spans="1:223" s="15" customFormat="1" ht="27" x14ac:dyDescent="0.2">
      <c r="A195" s="163"/>
      <c r="B195" s="245" t="s">
        <v>1065</v>
      </c>
      <c r="C195" s="29" t="s">
        <v>105</v>
      </c>
      <c r="D195" s="273" t="s">
        <v>553</v>
      </c>
      <c r="E195" s="24" t="s">
        <v>91</v>
      </c>
      <c r="F195" s="465" t="str">
        <f t="shared" si="10"/>
        <v>@</v>
      </c>
      <c r="G195" s="89"/>
      <c r="H195" s="113" t="s">
        <v>205</v>
      </c>
      <c r="I195" s="93"/>
      <c r="J195" s="109" t="s">
        <v>320</v>
      </c>
      <c r="K195" s="109"/>
      <c r="L195" s="104"/>
      <c r="M195" s="297">
        <v>5890</v>
      </c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</row>
    <row r="196" spans="1:223" s="15" customFormat="1" ht="31.5" customHeight="1" x14ac:dyDescent="0.2">
      <c r="A196" s="163"/>
      <c r="B196" s="245" t="s">
        <v>1053</v>
      </c>
      <c r="C196" s="29" t="s">
        <v>105</v>
      </c>
      <c r="D196" s="273" t="s">
        <v>310</v>
      </c>
      <c r="E196" s="24" t="s">
        <v>323</v>
      </c>
      <c r="F196" s="465" t="str">
        <f t="shared" si="10"/>
        <v>@</v>
      </c>
      <c r="G196" s="89"/>
      <c r="H196" s="113" t="s">
        <v>210</v>
      </c>
      <c r="I196" s="93" t="s">
        <v>155</v>
      </c>
      <c r="J196" s="110" t="s">
        <v>248</v>
      </c>
      <c r="K196" s="110"/>
      <c r="L196" s="122"/>
      <c r="M196" s="297">
        <v>5680</v>
      </c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</row>
    <row r="197" spans="1:223" s="15" customFormat="1" ht="24" customHeight="1" x14ac:dyDescent="0.2">
      <c r="A197" s="163"/>
      <c r="B197" s="245" t="s">
        <v>676</v>
      </c>
      <c r="C197" s="29" t="s">
        <v>154</v>
      </c>
      <c r="D197" s="273" t="s">
        <v>1700</v>
      </c>
      <c r="E197" s="24" t="s">
        <v>372</v>
      </c>
      <c r="F197" s="465" t="str">
        <f>HYPERLINK("http://www.catalogue.bosal.com/pdf/pdf_mi/033164.pdf","@")</f>
        <v>@</v>
      </c>
      <c r="G197" s="537"/>
      <c r="H197" s="113"/>
      <c r="I197" s="121"/>
      <c r="J197" s="109"/>
      <c r="K197" s="235"/>
      <c r="L197" s="122"/>
      <c r="M197" s="297">
        <v>9000</v>
      </c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</row>
    <row r="198" spans="1:223" s="15" customFormat="1" ht="27" x14ac:dyDescent="0.2">
      <c r="A198" s="163"/>
      <c r="B198" s="245" t="s">
        <v>1066</v>
      </c>
      <c r="C198" s="29" t="s">
        <v>105</v>
      </c>
      <c r="D198" s="273" t="s">
        <v>667</v>
      </c>
      <c r="E198" s="24" t="s">
        <v>498</v>
      </c>
      <c r="F198" s="465" t="str">
        <f t="shared" ref="F198:F214" si="11">HYPERLINK("http://www.bosal-autoflex.ru/instructions1/"&amp;LEFT(B198,4)&amp;MID(B198,6,4)&amp;".pdf","@")</f>
        <v>@</v>
      </c>
      <c r="G198" s="89"/>
      <c r="H198" s="113" t="s">
        <v>239</v>
      </c>
      <c r="I198" s="93"/>
      <c r="J198" s="109" t="s">
        <v>158</v>
      </c>
      <c r="K198" s="109"/>
      <c r="L198" s="122"/>
      <c r="M198" s="297">
        <v>6980</v>
      </c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</row>
    <row r="199" spans="1:223" s="15" customFormat="1" ht="27" x14ac:dyDescent="0.2">
      <c r="A199" s="163"/>
      <c r="B199" s="245" t="s">
        <v>1067</v>
      </c>
      <c r="C199" s="29" t="s">
        <v>105</v>
      </c>
      <c r="D199" s="273" t="s">
        <v>667</v>
      </c>
      <c r="E199" s="24" t="s">
        <v>466</v>
      </c>
      <c r="F199" s="465" t="str">
        <f t="shared" si="11"/>
        <v>@</v>
      </c>
      <c r="G199" s="89"/>
      <c r="H199" s="113" t="s">
        <v>239</v>
      </c>
      <c r="I199" s="93" t="s">
        <v>155</v>
      </c>
      <c r="J199" s="109" t="s">
        <v>248</v>
      </c>
      <c r="K199" s="122"/>
      <c r="L199" s="122"/>
      <c r="M199" s="297">
        <v>7190</v>
      </c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</row>
    <row r="200" spans="1:223" s="15" customFormat="1" ht="27" x14ac:dyDescent="0.2">
      <c r="A200" s="163"/>
      <c r="B200" s="245" t="s">
        <v>1068</v>
      </c>
      <c r="C200" s="29" t="s">
        <v>105</v>
      </c>
      <c r="D200" s="273" t="s">
        <v>319</v>
      </c>
      <c r="E200" s="78" t="s">
        <v>477</v>
      </c>
      <c r="F200" s="465" t="str">
        <f t="shared" si="11"/>
        <v>@</v>
      </c>
      <c r="G200" s="89"/>
      <c r="H200" s="116" t="s">
        <v>210</v>
      </c>
      <c r="I200" s="121"/>
      <c r="J200" s="101" t="s">
        <v>320</v>
      </c>
      <c r="K200" s="101"/>
      <c r="L200" s="122"/>
      <c r="M200" s="297">
        <v>7500</v>
      </c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</row>
    <row r="201" spans="1:223" s="15" customFormat="1" ht="33" customHeight="1" x14ac:dyDescent="0.2">
      <c r="A201" s="163"/>
      <c r="B201" s="245" t="s">
        <v>1069</v>
      </c>
      <c r="C201" s="29" t="s">
        <v>105</v>
      </c>
      <c r="D201" s="273" t="s">
        <v>319</v>
      </c>
      <c r="E201" s="24" t="s">
        <v>1557</v>
      </c>
      <c r="F201" s="465" t="str">
        <f t="shared" si="11"/>
        <v>@</v>
      </c>
      <c r="G201" s="89"/>
      <c r="H201" s="113" t="s">
        <v>482</v>
      </c>
      <c r="I201" s="93" t="s">
        <v>155</v>
      </c>
      <c r="J201" s="110" t="s">
        <v>483</v>
      </c>
      <c r="K201" s="103"/>
      <c r="L201" s="122"/>
      <c r="M201" s="297">
        <v>7150</v>
      </c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</row>
    <row r="202" spans="1:223" s="15" customFormat="1" ht="27" x14ac:dyDescent="0.2">
      <c r="A202" s="163"/>
      <c r="B202" s="245" t="s">
        <v>1070</v>
      </c>
      <c r="C202" s="29" t="s">
        <v>105</v>
      </c>
      <c r="D202" s="273" t="s">
        <v>298</v>
      </c>
      <c r="E202" s="24" t="s">
        <v>132</v>
      </c>
      <c r="F202" s="465" t="str">
        <f t="shared" si="11"/>
        <v>@</v>
      </c>
      <c r="G202" s="89"/>
      <c r="H202" s="230" t="s">
        <v>202</v>
      </c>
      <c r="I202" s="93" t="s">
        <v>155</v>
      </c>
      <c r="J202" s="110" t="s">
        <v>170</v>
      </c>
      <c r="K202" s="110"/>
      <c r="L202" s="122"/>
      <c r="M202" s="297">
        <v>9340</v>
      </c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</row>
    <row r="203" spans="1:223" s="15" customFormat="1" ht="27" x14ac:dyDescent="0.2">
      <c r="A203" s="163"/>
      <c r="B203" s="245" t="s">
        <v>1071</v>
      </c>
      <c r="C203" s="29" t="s">
        <v>101</v>
      </c>
      <c r="D203" s="273" t="s">
        <v>298</v>
      </c>
      <c r="E203" s="24" t="s">
        <v>132</v>
      </c>
      <c r="F203" s="465" t="str">
        <f t="shared" si="11"/>
        <v>@</v>
      </c>
      <c r="G203" s="89"/>
      <c r="H203" s="120"/>
      <c r="I203" s="93" t="s">
        <v>155</v>
      </c>
      <c r="J203" s="101" t="s">
        <v>171</v>
      </c>
      <c r="K203" s="101"/>
      <c r="L203" s="122"/>
      <c r="M203" s="297">
        <v>8000</v>
      </c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</row>
    <row r="204" spans="1:223" s="15" customFormat="1" ht="22.5" customHeight="1" x14ac:dyDescent="0.2">
      <c r="A204" s="163"/>
      <c r="B204" s="245" t="s">
        <v>1072</v>
      </c>
      <c r="C204" s="29" t="s">
        <v>105</v>
      </c>
      <c r="D204" s="273" t="s">
        <v>298</v>
      </c>
      <c r="E204" s="24" t="s">
        <v>321</v>
      </c>
      <c r="F204" s="465" t="str">
        <f t="shared" si="11"/>
        <v>@</v>
      </c>
      <c r="G204" s="89"/>
      <c r="H204" s="230" t="s">
        <v>202</v>
      </c>
      <c r="I204" s="93" t="s">
        <v>155</v>
      </c>
      <c r="J204" s="110" t="s">
        <v>170</v>
      </c>
      <c r="K204" s="110"/>
      <c r="L204" s="122"/>
      <c r="M204" s="297">
        <v>8260</v>
      </c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</row>
    <row r="205" spans="1:223" s="15" customFormat="1" ht="22.5" customHeight="1" x14ac:dyDescent="0.2">
      <c r="A205" s="163"/>
      <c r="B205" s="245" t="s">
        <v>1073</v>
      </c>
      <c r="C205" s="29" t="s">
        <v>101</v>
      </c>
      <c r="D205" s="273" t="s">
        <v>923</v>
      </c>
      <c r="E205" s="78" t="s">
        <v>666</v>
      </c>
      <c r="F205" s="465" t="str">
        <f t="shared" si="11"/>
        <v>@</v>
      </c>
      <c r="G205" s="522"/>
      <c r="H205" s="160"/>
      <c r="I205" s="121" t="s">
        <v>155</v>
      </c>
      <c r="J205" s="101" t="s">
        <v>58</v>
      </c>
      <c r="K205" s="101"/>
      <c r="L205" s="122"/>
      <c r="M205" s="297">
        <v>8490</v>
      </c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</row>
    <row r="206" spans="1:223" s="15" customFormat="1" ht="27" x14ac:dyDescent="0.2">
      <c r="A206" s="163"/>
      <c r="B206" s="245" t="s">
        <v>1074</v>
      </c>
      <c r="C206" s="29" t="s">
        <v>105</v>
      </c>
      <c r="D206" s="273" t="s">
        <v>298</v>
      </c>
      <c r="E206" s="78" t="s">
        <v>610</v>
      </c>
      <c r="F206" s="465" t="str">
        <f t="shared" si="11"/>
        <v>@</v>
      </c>
      <c r="G206" s="89"/>
      <c r="H206" s="148" t="s">
        <v>193</v>
      </c>
      <c r="I206" s="121" t="s">
        <v>155</v>
      </c>
      <c r="J206" s="101" t="s">
        <v>161</v>
      </c>
      <c r="K206" s="101"/>
      <c r="L206" s="122"/>
      <c r="M206" s="297">
        <v>7830</v>
      </c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</row>
    <row r="207" spans="1:223" s="15" customFormat="1" ht="22.5" customHeight="1" x14ac:dyDescent="0.2">
      <c r="A207" s="163"/>
      <c r="B207" s="245" t="s">
        <v>1047</v>
      </c>
      <c r="C207" s="29" t="s">
        <v>105</v>
      </c>
      <c r="D207" s="283" t="s">
        <v>1699</v>
      </c>
      <c r="E207" s="24" t="s">
        <v>1529</v>
      </c>
      <c r="F207" s="465" t="str">
        <f t="shared" si="11"/>
        <v>@</v>
      </c>
      <c r="G207" s="522"/>
      <c r="H207" s="160" t="s">
        <v>621</v>
      </c>
      <c r="I207" s="121" t="s">
        <v>155</v>
      </c>
      <c r="J207" s="101" t="s">
        <v>172</v>
      </c>
      <c r="K207" s="119" t="s">
        <v>546</v>
      </c>
      <c r="L207" s="104"/>
      <c r="M207" s="297">
        <v>8125</v>
      </c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</row>
    <row r="208" spans="1:223" s="15" customFormat="1" ht="22.5" customHeight="1" x14ac:dyDescent="0.2">
      <c r="A208" s="163"/>
      <c r="B208" s="245" t="s">
        <v>1556</v>
      </c>
      <c r="C208" s="29" t="s">
        <v>105</v>
      </c>
      <c r="D208" s="283" t="s">
        <v>1698</v>
      </c>
      <c r="E208" s="24" t="s">
        <v>1493</v>
      </c>
      <c r="F208" s="465" t="str">
        <f t="shared" si="11"/>
        <v>@</v>
      </c>
      <c r="G208" s="492" t="s">
        <v>1527</v>
      </c>
      <c r="H208" s="197" t="s">
        <v>1555</v>
      </c>
      <c r="I208" s="121" t="s">
        <v>155</v>
      </c>
      <c r="J208" s="101" t="s">
        <v>258</v>
      </c>
      <c r="K208" s="237" t="s">
        <v>546</v>
      </c>
      <c r="L208" s="104"/>
      <c r="M208" s="297">
        <v>7840</v>
      </c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</row>
    <row r="209" spans="1:223" s="15" customFormat="1" ht="27" x14ac:dyDescent="0.2">
      <c r="A209" s="163"/>
      <c r="B209" s="245" t="s">
        <v>1075</v>
      </c>
      <c r="C209" s="29" t="s">
        <v>105</v>
      </c>
      <c r="D209" s="273" t="s">
        <v>560</v>
      </c>
      <c r="E209" s="78" t="s">
        <v>750</v>
      </c>
      <c r="F209" s="465" t="str">
        <f t="shared" si="11"/>
        <v>@</v>
      </c>
      <c r="G209" s="89"/>
      <c r="H209" s="324" t="s">
        <v>216</v>
      </c>
      <c r="I209" s="121"/>
      <c r="J209" s="101" t="s">
        <v>166</v>
      </c>
      <c r="K209" s="303"/>
      <c r="L209" s="122"/>
      <c r="M209" s="297">
        <v>6890</v>
      </c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</row>
    <row r="210" spans="1:223" s="8" customFormat="1" ht="27" x14ac:dyDescent="0.2">
      <c r="A210" s="163"/>
      <c r="B210" s="245" t="s">
        <v>1076</v>
      </c>
      <c r="C210" s="29" t="s">
        <v>105</v>
      </c>
      <c r="D210" s="273" t="s">
        <v>1697</v>
      </c>
      <c r="E210" s="78" t="s">
        <v>725</v>
      </c>
      <c r="F210" s="465" t="str">
        <f t="shared" si="11"/>
        <v>@</v>
      </c>
      <c r="G210" s="522"/>
      <c r="H210" s="116" t="s">
        <v>595</v>
      </c>
      <c r="I210" s="321"/>
      <c r="J210" s="112" t="s">
        <v>160</v>
      </c>
      <c r="K210" s="112" t="s">
        <v>546</v>
      </c>
      <c r="L210" s="122"/>
      <c r="M210" s="297">
        <v>6200</v>
      </c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</row>
    <row r="211" spans="1:223" s="8" customFormat="1" ht="46.5" customHeight="1" x14ac:dyDescent="0.2">
      <c r="A211" s="163"/>
      <c r="B211" s="245" t="s">
        <v>1077</v>
      </c>
      <c r="C211" s="29" t="s">
        <v>105</v>
      </c>
      <c r="D211" s="273" t="s">
        <v>842</v>
      </c>
      <c r="E211" s="24" t="s">
        <v>634</v>
      </c>
      <c r="F211" s="465" t="str">
        <f t="shared" si="11"/>
        <v>@</v>
      </c>
      <c r="G211" s="89"/>
      <c r="H211" s="113" t="s">
        <v>212</v>
      </c>
      <c r="I211" s="152" t="s">
        <v>155</v>
      </c>
      <c r="J211" s="109" t="s">
        <v>157</v>
      </c>
      <c r="K211" s="109"/>
      <c r="L211" s="122"/>
      <c r="M211" s="297">
        <v>7800</v>
      </c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</row>
    <row r="212" spans="1:223" s="8" customFormat="1" ht="26.25" customHeight="1" x14ac:dyDescent="0.2">
      <c r="A212" s="163"/>
      <c r="B212" s="245" t="s">
        <v>1078</v>
      </c>
      <c r="C212" s="29" t="s">
        <v>105</v>
      </c>
      <c r="D212" s="273" t="s">
        <v>844</v>
      </c>
      <c r="E212" s="24" t="s">
        <v>488</v>
      </c>
      <c r="F212" s="465" t="str">
        <f t="shared" si="11"/>
        <v>@</v>
      </c>
      <c r="G212" s="89"/>
      <c r="H212" s="113" t="s">
        <v>189</v>
      </c>
      <c r="I212" s="94"/>
      <c r="J212" s="109" t="s">
        <v>161</v>
      </c>
      <c r="K212" s="109"/>
      <c r="L212" s="104"/>
      <c r="M212" s="297">
        <v>7090</v>
      </c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</row>
    <row r="213" spans="1:223" s="8" customFormat="1" ht="32.25" customHeight="1" x14ac:dyDescent="0.2">
      <c r="A213" s="163"/>
      <c r="B213" s="245" t="s">
        <v>1052</v>
      </c>
      <c r="C213" s="29" t="s">
        <v>105</v>
      </c>
      <c r="D213" s="273" t="s">
        <v>44</v>
      </c>
      <c r="E213" s="24" t="s">
        <v>61</v>
      </c>
      <c r="F213" s="465" t="str">
        <f t="shared" si="11"/>
        <v>@</v>
      </c>
      <c r="G213" s="89"/>
      <c r="H213" s="113" t="s">
        <v>208</v>
      </c>
      <c r="I213" s="152" t="s">
        <v>155</v>
      </c>
      <c r="J213" s="109" t="s">
        <v>161</v>
      </c>
      <c r="K213" s="109"/>
      <c r="L213" s="122"/>
      <c r="M213" s="297">
        <v>9030</v>
      </c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</row>
    <row r="214" spans="1:223" s="8" customFormat="1" ht="21" customHeight="1" x14ac:dyDescent="0.2">
      <c r="A214" s="163"/>
      <c r="B214" s="245" t="s">
        <v>1079</v>
      </c>
      <c r="C214" s="29" t="s">
        <v>105</v>
      </c>
      <c r="D214" s="273" t="s">
        <v>297</v>
      </c>
      <c r="E214" s="78" t="s">
        <v>386</v>
      </c>
      <c r="F214" s="465" t="str">
        <f t="shared" si="11"/>
        <v>@</v>
      </c>
      <c r="G214" s="89"/>
      <c r="H214" s="116" t="s">
        <v>213</v>
      </c>
      <c r="I214" s="121"/>
      <c r="J214" s="112" t="s">
        <v>161</v>
      </c>
      <c r="K214" s="112" t="s">
        <v>546</v>
      </c>
      <c r="L214" s="122"/>
      <c r="M214" s="297">
        <v>8690</v>
      </c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</row>
    <row r="215" spans="1:223" s="15" customFormat="1" ht="23.25" customHeight="1" x14ac:dyDescent="0.35">
      <c r="A215" s="163"/>
      <c r="B215" s="464"/>
      <c r="C215" s="460"/>
      <c r="D215" s="542" t="s">
        <v>300</v>
      </c>
      <c r="E215" s="541"/>
      <c r="F215" s="480"/>
      <c r="G215" s="461"/>
      <c r="H215" s="478"/>
      <c r="I215" s="509"/>
      <c r="J215" s="476"/>
      <c r="K215" s="508"/>
      <c r="L215" s="507"/>
      <c r="M215" s="455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</row>
    <row r="216" spans="1:223" s="15" customFormat="1" ht="27" x14ac:dyDescent="0.2">
      <c r="A216" s="163"/>
      <c r="B216" s="245" t="s">
        <v>1080</v>
      </c>
      <c r="C216" s="29" t="s">
        <v>105</v>
      </c>
      <c r="D216" s="583" t="s">
        <v>508</v>
      </c>
      <c r="E216" s="24" t="s">
        <v>578</v>
      </c>
      <c r="F216" s="465" t="str">
        <f>HYPERLINK("http://www.bosal-autoflex.ru/instructions1/"&amp;LEFT(B216,4)&amp;MID(B216,6,4)&amp;".pdf","@")</f>
        <v>@</v>
      </c>
      <c r="G216" s="89"/>
      <c r="H216" s="115" t="s">
        <v>369</v>
      </c>
      <c r="I216" s="94"/>
      <c r="J216" s="112" t="s">
        <v>174</v>
      </c>
      <c r="K216" s="112" t="s">
        <v>546</v>
      </c>
      <c r="L216" s="104"/>
      <c r="M216" s="297">
        <v>8600</v>
      </c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</row>
    <row r="217" spans="1:223" s="15" customFormat="1" ht="27" x14ac:dyDescent="0.2">
      <c r="A217" s="163"/>
      <c r="B217" s="245" t="s">
        <v>1554</v>
      </c>
      <c r="C217" s="29" t="s">
        <v>105</v>
      </c>
      <c r="D217" s="583" t="s">
        <v>1696</v>
      </c>
      <c r="E217" s="24" t="s">
        <v>1493</v>
      </c>
      <c r="F217" s="465" t="str">
        <f>HYPERLINK("http://www.bosal-autoflex.ru/instructions1/"&amp;LEFT(B217,4)&amp;MID(B217,6,4)&amp;".pdf","@")</f>
        <v>@</v>
      </c>
      <c r="G217" s="89"/>
      <c r="H217" s="115" t="s">
        <v>604</v>
      </c>
      <c r="I217" s="121" t="s">
        <v>155</v>
      </c>
      <c r="J217" s="112" t="s">
        <v>1553</v>
      </c>
      <c r="K217" s="112" t="s">
        <v>546</v>
      </c>
      <c r="L217" s="104"/>
      <c r="M217" s="297">
        <v>10680</v>
      </c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</row>
    <row r="218" spans="1:223" s="15" customFormat="1" ht="27" x14ac:dyDescent="0.2">
      <c r="A218" s="163"/>
      <c r="B218" s="245" t="s">
        <v>1081</v>
      </c>
      <c r="C218" s="29" t="s">
        <v>105</v>
      </c>
      <c r="D218" s="583" t="s">
        <v>562</v>
      </c>
      <c r="E218" s="24" t="s">
        <v>125</v>
      </c>
      <c r="F218" s="465" t="str">
        <f>HYPERLINK("http://www.bosal-autoflex.ru/instructions1/"&amp;LEFT(B218,4)&amp;MID(B218,6,4)&amp;".pdf","@")</f>
        <v>@</v>
      </c>
      <c r="G218" s="89"/>
      <c r="H218" s="115" t="s">
        <v>241</v>
      </c>
      <c r="I218" s="308"/>
      <c r="J218" s="112" t="s">
        <v>161</v>
      </c>
      <c r="K218" s="235" t="s">
        <v>546</v>
      </c>
      <c r="L218" s="104"/>
      <c r="M218" s="297">
        <v>10100</v>
      </c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</row>
    <row r="219" spans="1:223" s="50" customFormat="1" ht="23.25" customHeight="1" x14ac:dyDescent="0.35">
      <c r="A219" s="163"/>
      <c r="B219" s="464"/>
      <c r="C219" s="460"/>
      <c r="D219" s="542" t="s">
        <v>301</v>
      </c>
      <c r="E219" s="541"/>
      <c r="F219" s="480"/>
      <c r="G219" s="461"/>
      <c r="H219" s="478"/>
      <c r="I219" s="509"/>
      <c r="J219" s="476"/>
      <c r="K219" s="508"/>
      <c r="L219" s="507"/>
      <c r="M219" s="455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</row>
    <row r="220" spans="1:223" ht="30" x14ac:dyDescent="0.2">
      <c r="B220" s="245" t="s">
        <v>1082</v>
      </c>
      <c r="C220" s="29" t="s">
        <v>105</v>
      </c>
      <c r="D220" s="284" t="s">
        <v>847</v>
      </c>
      <c r="E220" s="24" t="s">
        <v>734</v>
      </c>
      <c r="F220" s="465" t="str">
        <f t="shared" ref="F220:F239" si="12">HYPERLINK("http://www.bosal-autoflex.ru/instructions1/"&amp;LEFT(B220,4)&amp;MID(B220,6,4)&amp;".pdf","@")</f>
        <v>@</v>
      </c>
      <c r="G220" s="89"/>
      <c r="H220" s="116" t="s">
        <v>218</v>
      </c>
      <c r="I220" s="269"/>
      <c r="J220" s="112" t="s">
        <v>161</v>
      </c>
      <c r="K220" s="112"/>
      <c r="L220" s="234" t="s">
        <v>178</v>
      </c>
      <c r="M220" s="297">
        <v>17600</v>
      </c>
      <c r="AJ220" s="2"/>
      <c r="AK220" s="2"/>
      <c r="AL220" s="2"/>
      <c r="AM220" s="2"/>
    </row>
    <row r="221" spans="1:223" ht="33.75" customHeight="1" x14ac:dyDescent="0.2">
      <c r="B221" s="245" t="s">
        <v>1083</v>
      </c>
      <c r="C221" s="29" t="s">
        <v>105</v>
      </c>
      <c r="D221" s="284" t="s">
        <v>847</v>
      </c>
      <c r="E221" s="24" t="s">
        <v>734</v>
      </c>
      <c r="F221" s="465" t="str">
        <f t="shared" si="12"/>
        <v>@</v>
      </c>
      <c r="G221" s="89"/>
      <c r="H221" s="116" t="s">
        <v>218</v>
      </c>
      <c r="I221" s="269"/>
      <c r="J221" s="112" t="s">
        <v>161</v>
      </c>
      <c r="K221" s="112"/>
      <c r="L221" s="234" t="s">
        <v>12</v>
      </c>
      <c r="M221" s="297">
        <v>16300</v>
      </c>
      <c r="AJ221" s="2"/>
      <c r="AK221" s="2"/>
      <c r="AL221" s="2"/>
      <c r="AM221" s="2"/>
    </row>
    <row r="222" spans="1:223" ht="30" x14ac:dyDescent="0.2">
      <c r="B222" s="245" t="s">
        <v>1084</v>
      </c>
      <c r="C222" s="29" t="s">
        <v>105</v>
      </c>
      <c r="D222" s="273" t="s">
        <v>846</v>
      </c>
      <c r="E222" s="24" t="s">
        <v>734</v>
      </c>
      <c r="F222" s="465" t="str">
        <f t="shared" si="12"/>
        <v>@</v>
      </c>
      <c r="G222" s="89"/>
      <c r="H222" s="116" t="s">
        <v>218</v>
      </c>
      <c r="I222" s="152"/>
      <c r="J222" s="112" t="s">
        <v>161</v>
      </c>
      <c r="K222" s="112"/>
      <c r="L222" s="234"/>
      <c r="M222" s="297">
        <v>8000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</row>
    <row r="223" spans="1:223" ht="37.5" customHeight="1" x14ac:dyDescent="0.2">
      <c r="B223" s="245" t="s">
        <v>1085</v>
      </c>
      <c r="C223" s="29" t="s">
        <v>101</v>
      </c>
      <c r="D223" s="273" t="s">
        <v>558</v>
      </c>
      <c r="E223" s="24" t="s">
        <v>733</v>
      </c>
      <c r="F223" s="465" t="str">
        <f t="shared" si="12"/>
        <v>@</v>
      </c>
      <c r="G223" s="89"/>
      <c r="H223" s="113" t="s">
        <v>254</v>
      </c>
      <c r="I223" s="240"/>
      <c r="J223" s="109" t="s">
        <v>259</v>
      </c>
      <c r="K223" s="122"/>
      <c r="L223" s="234" t="s">
        <v>12</v>
      </c>
      <c r="M223" s="297">
        <v>18060</v>
      </c>
      <c r="AJ223" s="2"/>
      <c r="AK223" s="2"/>
      <c r="AL223" s="2"/>
      <c r="AM223" s="2"/>
    </row>
    <row r="224" spans="1:223" ht="68.25" customHeight="1" x14ac:dyDescent="0.2">
      <c r="B224" s="339" t="s">
        <v>1086</v>
      </c>
      <c r="C224" s="232" t="s">
        <v>101</v>
      </c>
      <c r="D224" s="273" t="s">
        <v>1695</v>
      </c>
      <c r="E224" s="24" t="s">
        <v>733</v>
      </c>
      <c r="F224" s="465" t="str">
        <f t="shared" si="12"/>
        <v>@</v>
      </c>
      <c r="G224" s="522"/>
      <c r="H224" s="230" t="s">
        <v>254</v>
      </c>
      <c r="I224" s="308"/>
      <c r="J224" s="109" t="s">
        <v>161</v>
      </c>
      <c r="K224" s="122"/>
      <c r="L224" s="234" t="s">
        <v>12</v>
      </c>
      <c r="M224" s="297">
        <v>18330</v>
      </c>
      <c r="AJ224" s="2"/>
      <c r="AK224" s="2"/>
      <c r="AL224" s="2"/>
      <c r="AM224" s="2"/>
    </row>
    <row r="225" spans="1:223" ht="30" x14ac:dyDescent="0.2">
      <c r="B225" s="245" t="s">
        <v>1087</v>
      </c>
      <c r="C225" s="29" t="s">
        <v>105</v>
      </c>
      <c r="D225" s="284" t="s">
        <v>452</v>
      </c>
      <c r="E225" s="24" t="s">
        <v>54</v>
      </c>
      <c r="F225" s="465" t="str">
        <f t="shared" si="12"/>
        <v>@</v>
      </c>
      <c r="G225" s="89"/>
      <c r="H225" s="115" t="s">
        <v>218</v>
      </c>
      <c r="I225" s="94"/>
      <c r="J225" s="109" t="s">
        <v>170</v>
      </c>
      <c r="K225" s="109"/>
      <c r="L225" s="104"/>
      <c r="M225" s="297">
        <v>9110</v>
      </c>
      <c r="AJ225" s="2"/>
      <c r="AK225" s="2"/>
      <c r="AL225" s="2"/>
      <c r="AM225" s="2"/>
    </row>
    <row r="226" spans="1:223" ht="30" x14ac:dyDescent="0.2">
      <c r="B226" s="245" t="s">
        <v>1088</v>
      </c>
      <c r="C226" s="29" t="s">
        <v>123</v>
      </c>
      <c r="D226" s="284" t="s">
        <v>0</v>
      </c>
      <c r="E226" s="24" t="s">
        <v>54</v>
      </c>
      <c r="F226" s="465" t="str">
        <f t="shared" si="12"/>
        <v>@</v>
      </c>
      <c r="G226" s="89"/>
      <c r="H226" s="115" t="s">
        <v>254</v>
      </c>
      <c r="I226" s="94"/>
      <c r="J226" s="109" t="s">
        <v>172</v>
      </c>
      <c r="K226" s="109"/>
      <c r="L226" s="104"/>
      <c r="M226" s="297">
        <v>10230</v>
      </c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</row>
    <row r="227" spans="1:223" ht="30" x14ac:dyDescent="0.2">
      <c r="B227" s="245" t="s">
        <v>1089</v>
      </c>
      <c r="C227" s="29" t="s">
        <v>105</v>
      </c>
      <c r="D227" s="284" t="s">
        <v>446</v>
      </c>
      <c r="E227" s="24" t="s">
        <v>63</v>
      </c>
      <c r="F227" s="465" t="str">
        <f t="shared" si="12"/>
        <v>@</v>
      </c>
      <c r="G227" s="89"/>
      <c r="H227" s="115" t="s">
        <v>218</v>
      </c>
      <c r="I227" s="94"/>
      <c r="J227" s="109" t="s">
        <v>170</v>
      </c>
      <c r="K227" s="109"/>
      <c r="L227" s="104"/>
      <c r="M227" s="297">
        <v>8950</v>
      </c>
      <c r="AJ227" s="2"/>
      <c r="AK227" s="2"/>
      <c r="AL227" s="2"/>
      <c r="AM227" s="2"/>
    </row>
    <row r="228" spans="1:223" ht="30" x14ac:dyDescent="0.2">
      <c r="B228" s="245" t="s">
        <v>1090</v>
      </c>
      <c r="C228" s="29" t="s">
        <v>105</v>
      </c>
      <c r="D228" s="284" t="s">
        <v>446</v>
      </c>
      <c r="E228" s="24" t="s">
        <v>849</v>
      </c>
      <c r="F228" s="465" t="str">
        <f t="shared" si="12"/>
        <v>@</v>
      </c>
      <c r="G228" s="89"/>
      <c r="H228" s="115" t="s">
        <v>218</v>
      </c>
      <c r="I228" s="94"/>
      <c r="J228" s="109" t="s">
        <v>170</v>
      </c>
      <c r="K228" s="109"/>
      <c r="L228" s="234" t="s">
        <v>178</v>
      </c>
      <c r="M228" s="297">
        <v>18190</v>
      </c>
      <c r="AJ228" s="2"/>
      <c r="AK228" s="2"/>
      <c r="AL228" s="2"/>
      <c r="AM228" s="2"/>
    </row>
    <row r="229" spans="1:223" ht="30" x14ac:dyDescent="0.2">
      <c r="B229" s="245" t="s">
        <v>1091</v>
      </c>
      <c r="C229" s="29" t="s">
        <v>101</v>
      </c>
      <c r="D229" s="273" t="s">
        <v>77</v>
      </c>
      <c r="E229" s="24" t="s">
        <v>125</v>
      </c>
      <c r="F229" s="465" t="str">
        <f t="shared" si="12"/>
        <v>@</v>
      </c>
      <c r="G229" s="89"/>
      <c r="H229" s="120"/>
      <c r="I229" s="121" t="s">
        <v>155</v>
      </c>
      <c r="J229" s="112" t="s">
        <v>259</v>
      </c>
      <c r="K229" s="112"/>
      <c r="L229" s="234"/>
      <c r="M229" s="297">
        <v>7160</v>
      </c>
      <c r="AJ229" s="2"/>
      <c r="AK229" s="2"/>
      <c r="AL229" s="2"/>
      <c r="AM229" s="2"/>
    </row>
    <row r="230" spans="1:223" ht="30" x14ac:dyDescent="0.2">
      <c r="B230" s="245" t="s">
        <v>1092</v>
      </c>
      <c r="C230" s="29" t="s">
        <v>105</v>
      </c>
      <c r="D230" s="273" t="s">
        <v>76</v>
      </c>
      <c r="E230" s="24" t="s">
        <v>125</v>
      </c>
      <c r="F230" s="465" t="str">
        <f t="shared" si="12"/>
        <v>@</v>
      </c>
      <c r="G230" s="89"/>
      <c r="H230" s="160" t="s">
        <v>198</v>
      </c>
      <c r="I230" s="97"/>
      <c r="J230" s="112" t="s">
        <v>161</v>
      </c>
      <c r="K230" s="112"/>
      <c r="L230" s="234" t="s">
        <v>178</v>
      </c>
      <c r="M230" s="297">
        <v>18740</v>
      </c>
      <c r="AJ230" s="2"/>
      <c r="AK230" s="2"/>
      <c r="AL230" s="2"/>
      <c r="AM230" s="2"/>
    </row>
    <row r="231" spans="1:223" s="4" customFormat="1" ht="30" x14ac:dyDescent="0.2">
      <c r="A231" s="163"/>
      <c r="B231" s="245" t="s">
        <v>1093</v>
      </c>
      <c r="C231" s="29" t="s">
        <v>105</v>
      </c>
      <c r="D231" s="273" t="s">
        <v>447</v>
      </c>
      <c r="E231" s="24" t="s">
        <v>125</v>
      </c>
      <c r="F231" s="465" t="str">
        <f t="shared" si="12"/>
        <v>@</v>
      </c>
      <c r="G231" s="89"/>
      <c r="H231" s="160" t="s">
        <v>198</v>
      </c>
      <c r="I231" s="306"/>
      <c r="J231" s="112" t="s">
        <v>161</v>
      </c>
      <c r="K231" s="112"/>
      <c r="L231" s="104"/>
      <c r="M231" s="297">
        <v>9030</v>
      </c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</row>
    <row r="232" spans="1:223" s="4" customFormat="1" ht="30" x14ac:dyDescent="0.2">
      <c r="A232" s="163"/>
      <c r="B232" s="245" t="s">
        <v>1094</v>
      </c>
      <c r="C232" s="29" t="s">
        <v>105</v>
      </c>
      <c r="D232" s="273" t="s">
        <v>447</v>
      </c>
      <c r="E232" s="24" t="s">
        <v>125</v>
      </c>
      <c r="F232" s="465" t="str">
        <f t="shared" si="12"/>
        <v>@</v>
      </c>
      <c r="G232" s="89"/>
      <c r="H232" s="148" t="s">
        <v>198</v>
      </c>
      <c r="I232" s="150"/>
      <c r="J232" s="112" t="s">
        <v>161</v>
      </c>
      <c r="K232" s="112"/>
      <c r="L232" s="234" t="s">
        <v>12</v>
      </c>
      <c r="M232" s="297">
        <v>17400</v>
      </c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</row>
    <row r="233" spans="1:223" s="4" customFormat="1" ht="72.75" customHeight="1" x14ac:dyDescent="0.2">
      <c r="A233" s="163"/>
      <c r="B233" s="245" t="s">
        <v>1095</v>
      </c>
      <c r="C233" s="29" t="s">
        <v>101</v>
      </c>
      <c r="D233" s="273" t="s">
        <v>1694</v>
      </c>
      <c r="E233" s="24" t="s">
        <v>125</v>
      </c>
      <c r="F233" s="465" t="str">
        <f t="shared" si="12"/>
        <v>@</v>
      </c>
      <c r="G233" s="522"/>
      <c r="H233" s="148" t="s">
        <v>254</v>
      </c>
      <c r="I233" s="93"/>
      <c r="J233" s="112" t="s">
        <v>171</v>
      </c>
      <c r="K233" s="112"/>
      <c r="L233" s="234" t="s">
        <v>12</v>
      </c>
      <c r="M233" s="297">
        <v>17330</v>
      </c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</row>
    <row r="234" spans="1:223" ht="30" x14ac:dyDescent="0.2">
      <c r="B234" s="245" t="s">
        <v>1096</v>
      </c>
      <c r="C234" s="29" t="s">
        <v>105</v>
      </c>
      <c r="D234" s="273" t="s">
        <v>455</v>
      </c>
      <c r="E234" s="24" t="s">
        <v>302</v>
      </c>
      <c r="F234" s="465" t="str">
        <f t="shared" si="12"/>
        <v>@</v>
      </c>
      <c r="G234" s="89"/>
      <c r="H234" s="230" t="s">
        <v>218</v>
      </c>
      <c r="I234" s="305"/>
      <c r="J234" s="109" t="s">
        <v>161</v>
      </c>
      <c r="K234" s="109"/>
      <c r="L234" s="104"/>
      <c r="M234" s="297">
        <v>9030</v>
      </c>
      <c r="AJ234" s="2"/>
      <c r="AK234" s="2"/>
      <c r="AL234" s="2"/>
      <c r="AM234" s="2"/>
    </row>
    <row r="235" spans="1:223" ht="30" x14ac:dyDescent="0.2">
      <c r="B235" s="245" t="s">
        <v>1097</v>
      </c>
      <c r="C235" s="29" t="s">
        <v>105</v>
      </c>
      <c r="D235" s="273" t="s">
        <v>454</v>
      </c>
      <c r="E235" s="24" t="s">
        <v>54</v>
      </c>
      <c r="F235" s="465" t="str">
        <f t="shared" si="12"/>
        <v>@</v>
      </c>
      <c r="G235" s="89"/>
      <c r="H235" s="230" t="s">
        <v>218</v>
      </c>
      <c r="I235" s="305"/>
      <c r="J235" s="109" t="s">
        <v>161</v>
      </c>
      <c r="K235" s="109"/>
      <c r="L235" s="104"/>
      <c r="M235" s="297">
        <v>9030</v>
      </c>
      <c r="AJ235" s="2"/>
      <c r="AK235" s="2"/>
      <c r="AL235" s="2"/>
      <c r="AM235" s="2"/>
    </row>
    <row r="236" spans="1:223" ht="31.5" customHeight="1" x14ac:dyDescent="0.2">
      <c r="B236" s="245" t="s">
        <v>1098</v>
      </c>
      <c r="C236" s="29" t="s">
        <v>105</v>
      </c>
      <c r="D236" s="273" t="s">
        <v>454</v>
      </c>
      <c r="E236" s="24" t="s">
        <v>54</v>
      </c>
      <c r="F236" s="465" t="str">
        <f t="shared" si="12"/>
        <v>@</v>
      </c>
      <c r="G236" s="89"/>
      <c r="H236" s="230" t="s">
        <v>218</v>
      </c>
      <c r="I236" s="305"/>
      <c r="J236" s="109" t="s">
        <v>161</v>
      </c>
      <c r="K236" s="109"/>
      <c r="L236" s="234" t="s">
        <v>178</v>
      </c>
      <c r="M236" s="297">
        <v>17940</v>
      </c>
      <c r="AJ236" s="2"/>
      <c r="AK236" s="2"/>
      <c r="AL236" s="2"/>
      <c r="AM236" s="2"/>
    </row>
    <row r="237" spans="1:223" ht="18.75" customHeight="1" x14ac:dyDescent="0.2">
      <c r="B237" s="245" t="s">
        <v>1099</v>
      </c>
      <c r="C237" s="29" t="s">
        <v>101</v>
      </c>
      <c r="D237" s="273" t="s">
        <v>848</v>
      </c>
      <c r="E237" s="24" t="s">
        <v>54</v>
      </c>
      <c r="F237" s="465" t="str">
        <f t="shared" si="12"/>
        <v>@</v>
      </c>
      <c r="G237" s="89"/>
      <c r="H237" s="113" t="s">
        <v>254</v>
      </c>
      <c r="I237" s="240"/>
      <c r="J237" s="109" t="s">
        <v>172</v>
      </c>
      <c r="K237" s="122"/>
      <c r="L237" s="234" t="s">
        <v>12</v>
      </c>
      <c r="M237" s="297">
        <v>14610</v>
      </c>
      <c r="AJ237" s="2"/>
      <c r="AK237" s="2"/>
      <c r="AL237" s="2"/>
      <c r="AM237" s="2"/>
    </row>
    <row r="238" spans="1:223" ht="27" x14ac:dyDescent="0.2">
      <c r="B238" s="245" t="s">
        <v>1100</v>
      </c>
      <c r="C238" s="29" t="s">
        <v>105</v>
      </c>
      <c r="D238" s="273" t="s">
        <v>474</v>
      </c>
      <c r="E238" s="24" t="s">
        <v>35</v>
      </c>
      <c r="F238" s="465" t="str">
        <f t="shared" si="12"/>
        <v>@</v>
      </c>
      <c r="G238" s="89"/>
      <c r="H238" s="116" t="s">
        <v>236</v>
      </c>
      <c r="I238" s="325"/>
      <c r="J238" s="112" t="s">
        <v>161</v>
      </c>
      <c r="K238" s="235"/>
      <c r="L238" s="234"/>
      <c r="M238" s="297">
        <v>9050</v>
      </c>
      <c r="AJ238" s="2"/>
      <c r="AK238" s="2"/>
      <c r="AL238" s="2"/>
      <c r="AM238" s="2"/>
    </row>
    <row r="239" spans="1:223" s="4" customFormat="1" ht="45" x14ac:dyDescent="0.2">
      <c r="A239" s="163"/>
      <c r="B239" s="245" t="s">
        <v>1517</v>
      </c>
      <c r="C239" s="29" t="s">
        <v>101</v>
      </c>
      <c r="D239" s="273" t="s">
        <v>1693</v>
      </c>
      <c r="E239" s="24" t="s">
        <v>125</v>
      </c>
      <c r="F239" s="465" t="str">
        <f t="shared" si="12"/>
        <v>@</v>
      </c>
      <c r="G239" s="492" t="s">
        <v>1503</v>
      </c>
      <c r="H239" s="120"/>
      <c r="I239" s="93"/>
      <c r="J239" s="112" t="s">
        <v>171</v>
      </c>
      <c r="K239" s="112"/>
      <c r="L239" s="104"/>
      <c r="M239" s="297">
        <v>10160</v>
      </c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</row>
    <row r="240" spans="1:223" ht="18.75" customHeight="1" x14ac:dyDescent="0.2">
      <c r="B240" s="481"/>
      <c r="C240" s="483"/>
      <c r="D240" s="582" t="s">
        <v>9</v>
      </c>
      <c r="E240" s="544"/>
      <c r="F240" s="480"/>
      <c r="G240" s="581"/>
      <c r="H240" s="580"/>
      <c r="I240" s="579"/>
      <c r="J240" s="578"/>
      <c r="K240" s="578"/>
      <c r="L240" s="577"/>
      <c r="M240" s="455"/>
      <c r="AJ240" s="2"/>
      <c r="AK240" s="2"/>
      <c r="AL240" s="2"/>
      <c r="AM240" s="2"/>
    </row>
    <row r="241" spans="1:223" s="6" customFormat="1" ht="15.75" customHeight="1" x14ac:dyDescent="0.2">
      <c r="A241" s="163"/>
      <c r="B241" s="245" t="s">
        <v>1101</v>
      </c>
      <c r="C241" s="29" t="s">
        <v>105</v>
      </c>
      <c r="D241" s="284" t="s">
        <v>851</v>
      </c>
      <c r="E241" s="24" t="s">
        <v>150</v>
      </c>
      <c r="F241" s="465" t="str">
        <f t="shared" ref="F241:F246" si="13">HYPERLINK("http://www.bosal-autoflex.ru/instructions1/"&amp;LEFT(B241,4)&amp;MID(B241,6,4)&amp;".pdf","@")</f>
        <v>@</v>
      </c>
      <c r="G241" s="89"/>
      <c r="H241" s="148" t="s">
        <v>453</v>
      </c>
      <c r="I241" s="241"/>
      <c r="J241" s="109" t="s">
        <v>159</v>
      </c>
      <c r="K241" s="122"/>
      <c r="L241" s="234"/>
      <c r="M241" s="297">
        <v>5210</v>
      </c>
    </row>
    <row r="242" spans="1:223" s="6" customFormat="1" ht="27" x14ac:dyDescent="0.2">
      <c r="A242" s="163"/>
      <c r="B242" s="245" t="s">
        <v>1102</v>
      </c>
      <c r="C242" s="29" t="s">
        <v>105</v>
      </c>
      <c r="D242" s="284" t="s">
        <v>850</v>
      </c>
      <c r="E242" s="24" t="s">
        <v>125</v>
      </c>
      <c r="F242" s="465" t="str">
        <f t="shared" si="13"/>
        <v>@</v>
      </c>
      <c r="G242" s="89"/>
      <c r="H242" s="148" t="s">
        <v>204</v>
      </c>
      <c r="I242" s="241"/>
      <c r="J242" s="109" t="s">
        <v>549</v>
      </c>
      <c r="K242" s="122"/>
      <c r="L242" s="234"/>
      <c r="M242" s="297">
        <v>5210</v>
      </c>
    </row>
    <row r="243" spans="1:223" s="6" customFormat="1" ht="27" x14ac:dyDescent="0.2">
      <c r="A243" s="163"/>
      <c r="B243" s="245" t="s">
        <v>1103</v>
      </c>
      <c r="C243" s="29" t="s">
        <v>105</v>
      </c>
      <c r="D243" s="284" t="s">
        <v>1692</v>
      </c>
      <c r="E243" s="24" t="s">
        <v>725</v>
      </c>
      <c r="F243" s="465" t="str">
        <f t="shared" si="13"/>
        <v>@</v>
      </c>
      <c r="G243" s="522"/>
      <c r="H243" s="148" t="s">
        <v>622</v>
      </c>
      <c r="I243" s="241"/>
      <c r="J243" s="109" t="s">
        <v>158</v>
      </c>
      <c r="K243" s="122"/>
      <c r="L243" s="234"/>
      <c r="M243" s="297">
        <v>5210</v>
      </c>
    </row>
    <row r="244" spans="1:223" s="6" customFormat="1" ht="27" x14ac:dyDescent="0.2">
      <c r="A244" s="163"/>
      <c r="B244" s="245" t="s">
        <v>1104</v>
      </c>
      <c r="C244" s="29" t="s">
        <v>105</v>
      </c>
      <c r="D244" s="284" t="s">
        <v>1691</v>
      </c>
      <c r="E244" s="24" t="s">
        <v>150</v>
      </c>
      <c r="F244" s="465" t="str">
        <f t="shared" si="13"/>
        <v>@</v>
      </c>
      <c r="G244" s="89"/>
      <c r="H244" s="148" t="s">
        <v>407</v>
      </c>
      <c r="I244" s="150"/>
      <c r="J244" s="109" t="s">
        <v>175</v>
      </c>
      <c r="K244" s="109"/>
      <c r="L244" s="234"/>
      <c r="M244" s="297">
        <v>5100</v>
      </c>
    </row>
    <row r="245" spans="1:223" s="6" customFormat="1" ht="27" x14ac:dyDescent="0.2">
      <c r="A245" s="163"/>
      <c r="B245" s="245" t="s">
        <v>1552</v>
      </c>
      <c r="C245" s="29" t="s">
        <v>105</v>
      </c>
      <c r="D245" s="284" t="s">
        <v>1690</v>
      </c>
      <c r="E245" s="24" t="s">
        <v>1493</v>
      </c>
      <c r="F245" s="465" t="str">
        <f t="shared" si="13"/>
        <v>@</v>
      </c>
      <c r="G245" s="522"/>
      <c r="H245" s="148" t="s">
        <v>1551</v>
      </c>
      <c r="I245" s="241"/>
      <c r="J245" s="109" t="s">
        <v>161</v>
      </c>
      <c r="K245" s="122"/>
      <c r="L245" s="234"/>
      <c r="M245" s="297">
        <v>5160</v>
      </c>
    </row>
    <row r="246" spans="1:223" s="6" customFormat="1" ht="15.75" customHeight="1" x14ac:dyDescent="0.2">
      <c r="A246" s="163"/>
      <c r="B246" s="245" t="s">
        <v>1105</v>
      </c>
      <c r="C246" s="29" t="s">
        <v>105</v>
      </c>
      <c r="D246" s="284" t="s">
        <v>1689</v>
      </c>
      <c r="E246" s="24" t="s">
        <v>468</v>
      </c>
      <c r="F246" s="465" t="str">
        <f t="shared" si="13"/>
        <v>@</v>
      </c>
      <c r="G246" s="522"/>
      <c r="H246" s="148" t="s">
        <v>627</v>
      </c>
      <c r="I246" s="241"/>
      <c r="J246" s="109" t="s">
        <v>258</v>
      </c>
      <c r="K246" s="122"/>
      <c r="L246" s="234"/>
      <c r="M246" s="297">
        <v>8090</v>
      </c>
    </row>
    <row r="247" spans="1:223" s="50" customFormat="1" ht="16.5" customHeight="1" x14ac:dyDescent="0.35">
      <c r="A247" s="163"/>
      <c r="B247" s="464"/>
      <c r="C247" s="460"/>
      <c r="D247" s="542" t="s">
        <v>303</v>
      </c>
      <c r="E247" s="541"/>
      <c r="F247" s="480"/>
      <c r="G247" s="461"/>
      <c r="H247" s="478"/>
      <c r="I247" s="509"/>
      <c r="J247" s="476"/>
      <c r="K247" s="508"/>
      <c r="L247" s="507"/>
      <c r="M247" s="455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</row>
    <row r="248" spans="1:223" ht="47.25" customHeight="1" x14ac:dyDescent="0.2">
      <c r="B248" s="245" t="s">
        <v>991</v>
      </c>
      <c r="C248" s="29" t="s">
        <v>105</v>
      </c>
      <c r="D248" s="273" t="s">
        <v>1550</v>
      </c>
      <c r="E248" s="24" t="s">
        <v>1549</v>
      </c>
      <c r="F248" s="465" t="str">
        <f t="shared" ref="F248:F254" si="14">HYPERLINK("http://www.bosal-autoflex.ru/instructions1/"&amp;LEFT(B248,4)&amp;MID(B248,6,4)&amp;".pdf","@")</f>
        <v>@</v>
      </c>
      <c r="G248" s="89"/>
      <c r="H248" s="115" t="s">
        <v>479</v>
      </c>
      <c r="I248" s="576" t="s">
        <v>155</v>
      </c>
      <c r="J248" s="101" t="s">
        <v>480</v>
      </c>
      <c r="K248" s="119"/>
      <c r="L248" s="234"/>
      <c r="M248" s="297">
        <v>7480</v>
      </c>
      <c r="AJ248" s="2"/>
      <c r="AK248" s="2"/>
      <c r="AL248" s="2"/>
      <c r="AM248" s="2"/>
    </row>
    <row r="249" spans="1:223" ht="27" x14ac:dyDescent="0.2">
      <c r="B249" s="245" t="s">
        <v>1106</v>
      </c>
      <c r="C249" s="29" t="s">
        <v>105</v>
      </c>
      <c r="D249" s="273" t="s">
        <v>856</v>
      </c>
      <c r="E249" s="24" t="s">
        <v>661</v>
      </c>
      <c r="F249" s="465" t="str">
        <f t="shared" si="14"/>
        <v>@</v>
      </c>
      <c r="G249" s="90"/>
      <c r="H249" s="123" t="s">
        <v>68</v>
      </c>
      <c r="I249" s="93"/>
      <c r="J249" s="101" t="s">
        <v>174</v>
      </c>
      <c r="K249" s="101"/>
      <c r="L249" s="104"/>
      <c r="M249" s="297">
        <v>6810</v>
      </c>
      <c r="AJ249" s="2"/>
      <c r="AK249" s="2"/>
      <c r="AL249" s="2"/>
      <c r="AM249" s="2"/>
    </row>
    <row r="250" spans="1:223" ht="26.25" customHeight="1" x14ac:dyDescent="0.2">
      <c r="B250" s="245" t="s">
        <v>1107</v>
      </c>
      <c r="C250" s="29" t="s">
        <v>105</v>
      </c>
      <c r="D250" s="273" t="s">
        <v>852</v>
      </c>
      <c r="E250" s="24" t="s">
        <v>305</v>
      </c>
      <c r="F250" s="465" t="str">
        <f t="shared" si="14"/>
        <v>@</v>
      </c>
      <c r="G250" s="89"/>
      <c r="H250" s="113" t="s">
        <v>219</v>
      </c>
      <c r="I250" s="93" t="s">
        <v>155</v>
      </c>
      <c r="J250" s="110" t="s">
        <v>161</v>
      </c>
      <c r="K250" s="110"/>
      <c r="L250" s="122"/>
      <c r="M250" s="297">
        <v>8610</v>
      </c>
      <c r="AJ250" s="2"/>
      <c r="AK250" s="2"/>
      <c r="AL250" s="2"/>
      <c r="AM250" s="2"/>
    </row>
    <row r="251" spans="1:223" ht="24.75" customHeight="1" x14ac:dyDescent="0.2">
      <c r="B251" s="245" t="s">
        <v>1108</v>
      </c>
      <c r="C251" s="29" t="s">
        <v>105</v>
      </c>
      <c r="D251" s="273" t="s">
        <v>855</v>
      </c>
      <c r="E251" s="24" t="s">
        <v>635</v>
      </c>
      <c r="F251" s="465" t="str">
        <f t="shared" si="14"/>
        <v>@</v>
      </c>
      <c r="G251" s="89"/>
      <c r="H251" s="123" t="s">
        <v>199</v>
      </c>
      <c r="I251" s="93" t="s">
        <v>155</v>
      </c>
      <c r="J251" s="101" t="s">
        <v>399</v>
      </c>
      <c r="K251" s="101" t="s">
        <v>546</v>
      </c>
      <c r="L251" s="104"/>
      <c r="M251" s="297">
        <v>7480</v>
      </c>
      <c r="AJ251" s="2"/>
      <c r="AK251" s="2"/>
      <c r="AL251" s="2"/>
      <c r="AM251" s="2"/>
    </row>
    <row r="252" spans="1:223" ht="39" customHeight="1" x14ac:dyDescent="0.2">
      <c r="B252" s="245" t="s">
        <v>1002</v>
      </c>
      <c r="C252" s="79" t="s">
        <v>101</v>
      </c>
      <c r="D252" s="273" t="s">
        <v>89</v>
      </c>
      <c r="E252" s="24" t="s">
        <v>92</v>
      </c>
      <c r="F252" s="465" t="str">
        <f t="shared" si="14"/>
        <v>@</v>
      </c>
      <c r="G252" s="89"/>
      <c r="H252" s="160" t="s">
        <v>254</v>
      </c>
      <c r="I252" s="93"/>
      <c r="J252" s="101" t="s">
        <v>250</v>
      </c>
      <c r="K252" s="112"/>
      <c r="L252" s="122"/>
      <c r="M252" s="297">
        <v>10150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  <c r="GG252" s="5"/>
      <c r="GH252" s="5"/>
      <c r="GI252" s="5"/>
      <c r="GJ252" s="5"/>
      <c r="GK252" s="5"/>
      <c r="GL252" s="5"/>
      <c r="GM252" s="5"/>
      <c r="GN252" s="5"/>
      <c r="GO252" s="5"/>
      <c r="GP252" s="5"/>
      <c r="GQ252" s="5"/>
      <c r="GR252" s="5"/>
      <c r="GS252" s="5"/>
      <c r="GT252" s="5"/>
      <c r="GU252" s="5"/>
      <c r="GV252" s="5"/>
      <c r="GW252" s="5"/>
      <c r="GX252" s="5"/>
      <c r="GY252" s="5"/>
      <c r="GZ252" s="5"/>
      <c r="HA252" s="5"/>
      <c r="HB252" s="5"/>
      <c r="HC252" s="5"/>
      <c r="HD252" s="5"/>
      <c r="HE252" s="5"/>
      <c r="HF252" s="5"/>
      <c r="HG252" s="5"/>
      <c r="HH252" s="5"/>
      <c r="HI252" s="5"/>
      <c r="HJ252" s="5"/>
      <c r="HK252" s="5"/>
      <c r="HL252" s="5"/>
      <c r="HM252" s="5"/>
      <c r="HN252" s="5"/>
      <c r="HO252" s="5"/>
    </row>
    <row r="253" spans="1:223" ht="37.5" customHeight="1" x14ac:dyDescent="0.2">
      <c r="B253" s="245" t="s">
        <v>1003</v>
      </c>
      <c r="C253" s="79" t="s">
        <v>101</v>
      </c>
      <c r="D253" s="273" t="s">
        <v>93</v>
      </c>
      <c r="E253" s="24" t="s">
        <v>579</v>
      </c>
      <c r="F253" s="465" t="str">
        <f t="shared" si="14"/>
        <v>@</v>
      </c>
      <c r="G253" s="89"/>
      <c r="H253" s="115" t="s">
        <v>254</v>
      </c>
      <c r="I253" s="152"/>
      <c r="J253" s="112" t="s">
        <v>172</v>
      </c>
      <c r="K253" s="112"/>
      <c r="L253" s="122"/>
      <c r="M253" s="297">
        <v>9240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  <c r="FV253" s="5"/>
      <c r="FW253" s="5"/>
      <c r="FX253" s="5"/>
      <c r="FY253" s="5"/>
      <c r="FZ253" s="5"/>
      <c r="GA253" s="5"/>
      <c r="GB253" s="5"/>
      <c r="GC253" s="5"/>
      <c r="GD253" s="5"/>
      <c r="GE253" s="5"/>
      <c r="GF253" s="5"/>
      <c r="GG253" s="5"/>
      <c r="GH253" s="5"/>
      <c r="GI253" s="5"/>
      <c r="GJ253" s="5"/>
      <c r="GK253" s="5"/>
      <c r="GL253" s="5"/>
      <c r="GM253" s="5"/>
      <c r="GN253" s="5"/>
      <c r="GO253" s="5"/>
      <c r="GP253" s="5"/>
      <c r="GQ253" s="5"/>
      <c r="GR253" s="5"/>
      <c r="GS253" s="5"/>
      <c r="GT253" s="5"/>
      <c r="GU253" s="5"/>
      <c r="GV253" s="5"/>
      <c r="GW253" s="5"/>
      <c r="GX253" s="5"/>
      <c r="GY253" s="5"/>
      <c r="GZ253" s="5"/>
      <c r="HA253" s="5"/>
      <c r="HB253" s="5"/>
      <c r="HC253" s="5"/>
      <c r="HD253" s="5"/>
      <c r="HE253" s="5"/>
      <c r="HF253" s="5"/>
      <c r="HG253" s="5"/>
      <c r="HH253" s="5"/>
      <c r="HI253" s="5"/>
      <c r="HJ253" s="5"/>
      <c r="HK253" s="5"/>
      <c r="HL253" s="5"/>
      <c r="HM253" s="5"/>
      <c r="HN253" s="5"/>
      <c r="HO253" s="5"/>
    </row>
    <row r="254" spans="1:223" ht="27" x14ac:dyDescent="0.2">
      <c r="B254" s="245" t="s">
        <v>1109</v>
      </c>
      <c r="C254" s="29" t="s">
        <v>105</v>
      </c>
      <c r="D254" s="273" t="s">
        <v>857</v>
      </c>
      <c r="E254" s="24" t="s">
        <v>1688</v>
      </c>
      <c r="F254" s="465" t="str">
        <f t="shared" si="14"/>
        <v>@</v>
      </c>
      <c r="G254" s="89"/>
      <c r="H254" s="123" t="s">
        <v>196</v>
      </c>
      <c r="I254" s="93" t="s">
        <v>155</v>
      </c>
      <c r="J254" s="112" t="s">
        <v>161</v>
      </c>
      <c r="K254" s="235" t="s">
        <v>546</v>
      </c>
      <c r="L254" s="104"/>
      <c r="M254" s="297">
        <v>9190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  <c r="FV254" s="5"/>
      <c r="FW254" s="5"/>
      <c r="FX254" s="5"/>
      <c r="FY254" s="5"/>
      <c r="FZ254" s="5"/>
      <c r="GA254" s="5"/>
      <c r="GB254" s="5"/>
      <c r="GC254" s="5"/>
      <c r="GD254" s="5"/>
      <c r="GE254" s="5"/>
      <c r="GF254" s="5"/>
      <c r="GG254" s="5"/>
      <c r="GH254" s="5"/>
      <c r="GI254" s="5"/>
      <c r="GJ254" s="5"/>
      <c r="GK254" s="5"/>
      <c r="GL254" s="5"/>
      <c r="GM254" s="5"/>
      <c r="GN254" s="5"/>
      <c r="GO254" s="5"/>
      <c r="GP254" s="5"/>
      <c r="GQ254" s="5"/>
      <c r="GR254" s="5"/>
      <c r="GS254" s="5"/>
      <c r="GT254" s="5"/>
      <c r="GU254" s="5"/>
      <c r="GV254" s="5"/>
      <c r="GW254" s="5"/>
      <c r="GX254" s="5"/>
      <c r="GY254" s="5"/>
      <c r="GZ254" s="5"/>
      <c r="HA254" s="5"/>
      <c r="HB254" s="5"/>
      <c r="HC254" s="5"/>
      <c r="HD254" s="5"/>
      <c r="HE254" s="5"/>
      <c r="HF254" s="5"/>
      <c r="HG254" s="5"/>
      <c r="HH254" s="5"/>
      <c r="HI254" s="5"/>
      <c r="HJ254" s="5"/>
      <c r="HK254" s="5"/>
      <c r="HL254" s="5"/>
      <c r="HM254" s="5"/>
      <c r="HN254" s="5"/>
      <c r="HO254" s="5"/>
    </row>
    <row r="255" spans="1:223" ht="27" x14ac:dyDescent="0.2">
      <c r="B255" s="245" t="s">
        <v>919</v>
      </c>
      <c r="C255" s="29" t="s">
        <v>920</v>
      </c>
      <c r="D255" s="273" t="s">
        <v>857</v>
      </c>
      <c r="E255" s="24" t="s">
        <v>468</v>
      </c>
      <c r="F255" s="465" t="str">
        <f>HYPERLINK("http://www.catalogue.bosal.com/pdf/pdf_mi/038190.pdf","@")</f>
        <v>@</v>
      </c>
      <c r="G255" s="537"/>
      <c r="H255" s="123"/>
      <c r="I255" s="93" t="s">
        <v>155</v>
      </c>
      <c r="J255" s="112" t="s">
        <v>921</v>
      </c>
      <c r="K255" s="235" t="s">
        <v>546</v>
      </c>
      <c r="L255" s="104"/>
      <c r="M255" s="297">
        <v>13260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  <c r="FV255" s="5"/>
      <c r="FW255" s="5"/>
      <c r="FX255" s="5"/>
      <c r="FY255" s="5"/>
      <c r="FZ255" s="5"/>
      <c r="GA255" s="5"/>
      <c r="GB255" s="5"/>
      <c r="GC255" s="5"/>
      <c r="GD255" s="5"/>
      <c r="GE255" s="5"/>
      <c r="GF255" s="5"/>
      <c r="GG255" s="5"/>
      <c r="GH255" s="5"/>
      <c r="GI255" s="5"/>
      <c r="GJ255" s="5"/>
      <c r="GK255" s="5"/>
      <c r="GL255" s="5"/>
      <c r="GM255" s="5"/>
      <c r="GN255" s="5"/>
      <c r="GO255" s="5"/>
      <c r="GP255" s="5"/>
      <c r="GQ255" s="5"/>
      <c r="GR255" s="5"/>
      <c r="GS255" s="5"/>
      <c r="GT255" s="5"/>
      <c r="GU255" s="5"/>
      <c r="GV255" s="5"/>
      <c r="GW255" s="5"/>
      <c r="GX255" s="5"/>
      <c r="GY255" s="5"/>
      <c r="GZ255" s="5"/>
      <c r="HA255" s="5"/>
      <c r="HB255" s="5"/>
      <c r="HC255" s="5"/>
      <c r="HD255" s="5"/>
      <c r="HE255" s="5"/>
      <c r="HF255" s="5"/>
      <c r="HG255" s="5"/>
      <c r="HH255" s="5"/>
      <c r="HI255" s="5"/>
      <c r="HJ255" s="5"/>
      <c r="HK255" s="5"/>
      <c r="HL255" s="5"/>
      <c r="HM255" s="5"/>
      <c r="HN255" s="5"/>
      <c r="HO255" s="5"/>
    </row>
    <row r="256" spans="1:223" ht="27" x14ac:dyDescent="0.2">
      <c r="B256" s="245" t="s">
        <v>1110</v>
      </c>
      <c r="C256" s="29" t="s">
        <v>105</v>
      </c>
      <c r="D256" s="273" t="s">
        <v>853</v>
      </c>
      <c r="E256" s="24" t="s">
        <v>578</v>
      </c>
      <c r="F256" s="465" t="str">
        <f>HYPERLINK("http://www.bosal-autoflex.ru/instructions1/"&amp;LEFT(B256,4)&amp;MID(B256,6,4)&amp;".pdf","@")</f>
        <v>@</v>
      </c>
      <c r="G256" s="223"/>
      <c r="H256" s="123" t="s">
        <v>182</v>
      </c>
      <c r="I256" s="305"/>
      <c r="J256" s="112" t="s">
        <v>245</v>
      </c>
      <c r="K256" s="112" t="s">
        <v>546</v>
      </c>
      <c r="L256" s="104"/>
      <c r="M256" s="297">
        <v>9030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</row>
    <row r="257" spans="1:223" ht="27" x14ac:dyDescent="0.2">
      <c r="B257" s="245" t="s">
        <v>1111</v>
      </c>
      <c r="C257" s="29" t="s">
        <v>105</v>
      </c>
      <c r="D257" s="273" t="s">
        <v>854</v>
      </c>
      <c r="E257" s="24" t="s">
        <v>635</v>
      </c>
      <c r="F257" s="465" t="str">
        <f>HYPERLINK("http://www.bosal-autoflex.ru/instructions1/"&amp;LEFT(B257,4)&amp;MID(B257,6,4)&amp;".pdf","@")</f>
        <v>@</v>
      </c>
      <c r="G257" s="89"/>
      <c r="H257" s="123" t="s">
        <v>411</v>
      </c>
      <c r="I257" s="305"/>
      <c r="J257" s="112" t="s">
        <v>174</v>
      </c>
      <c r="K257" s="112" t="s">
        <v>546</v>
      </c>
      <c r="L257" s="104"/>
      <c r="M257" s="297">
        <v>7300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  <c r="FV257" s="5"/>
      <c r="FW257" s="5"/>
      <c r="FX257" s="5"/>
      <c r="FY257" s="5"/>
      <c r="FZ257" s="5"/>
      <c r="GA257" s="5"/>
      <c r="GB257" s="5"/>
      <c r="GC257" s="5"/>
      <c r="GD257" s="5"/>
      <c r="GE257" s="5"/>
      <c r="GF257" s="5"/>
      <c r="GG257" s="5"/>
      <c r="GH257" s="5"/>
      <c r="GI257" s="5"/>
      <c r="GJ257" s="5"/>
      <c r="GK257" s="5"/>
      <c r="GL257" s="5"/>
      <c r="GM257" s="5"/>
      <c r="GN257" s="5"/>
      <c r="GO257" s="5"/>
      <c r="GP257" s="5"/>
      <c r="GQ257" s="5"/>
      <c r="GR257" s="5"/>
      <c r="GS257" s="5"/>
      <c r="GT257" s="5"/>
      <c r="GU257" s="5"/>
      <c r="GV257" s="5"/>
      <c r="GW257" s="5"/>
      <c r="GX257" s="5"/>
      <c r="GY257" s="5"/>
      <c r="GZ257" s="5"/>
      <c r="HA257" s="5"/>
      <c r="HB257" s="5"/>
      <c r="HC257" s="5"/>
      <c r="HD257" s="5"/>
      <c r="HE257" s="5"/>
      <c r="HF257" s="5"/>
      <c r="HG257" s="5"/>
      <c r="HH257" s="5"/>
      <c r="HI257" s="5"/>
      <c r="HJ257" s="5"/>
      <c r="HK257" s="5"/>
      <c r="HL257" s="5"/>
      <c r="HM257" s="5"/>
      <c r="HN257" s="5"/>
      <c r="HO257" s="5"/>
    </row>
    <row r="258" spans="1:223" ht="27" x14ac:dyDescent="0.2">
      <c r="B258" s="245" t="s">
        <v>1112</v>
      </c>
      <c r="C258" s="29" t="s">
        <v>105</v>
      </c>
      <c r="D258" s="273" t="s">
        <v>1687</v>
      </c>
      <c r="E258" s="24" t="s">
        <v>468</v>
      </c>
      <c r="F258" s="465" t="str">
        <f>HYPERLINK("http://www.bosal-autoflex.ru/instructions1/"&amp;LEFT(B258,4)&amp;MID(B258,6,4)&amp;".pdf","@")</f>
        <v>@</v>
      </c>
      <c r="G258" s="522"/>
      <c r="H258" s="123" t="s">
        <v>671</v>
      </c>
      <c r="I258" s="93"/>
      <c r="J258" s="112" t="s">
        <v>174</v>
      </c>
      <c r="K258" s="235" t="s">
        <v>546</v>
      </c>
      <c r="L258" s="104"/>
      <c r="M258" s="297">
        <v>7300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  <c r="FV258" s="5"/>
      <c r="FW258" s="5"/>
      <c r="FX258" s="5"/>
      <c r="FY258" s="5"/>
      <c r="FZ258" s="5"/>
      <c r="GA258" s="5"/>
      <c r="GB258" s="5"/>
      <c r="GC258" s="5"/>
      <c r="GD258" s="5"/>
      <c r="GE258" s="5"/>
      <c r="GF258" s="5"/>
      <c r="GG258" s="5"/>
      <c r="GH258" s="5"/>
      <c r="GI258" s="5"/>
      <c r="GJ258" s="5"/>
      <c r="GK258" s="5"/>
      <c r="GL258" s="5"/>
      <c r="GM258" s="5"/>
      <c r="GN258" s="5"/>
      <c r="GO258" s="5"/>
      <c r="GP258" s="5"/>
      <c r="GQ258" s="5"/>
      <c r="GR258" s="5"/>
      <c r="GS258" s="5"/>
      <c r="GT258" s="5"/>
      <c r="GU258" s="5"/>
      <c r="GV258" s="5"/>
      <c r="GW258" s="5"/>
      <c r="GX258" s="5"/>
      <c r="GY258" s="5"/>
      <c r="GZ258" s="5"/>
      <c r="HA258" s="5"/>
      <c r="HB258" s="5"/>
      <c r="HC258" s="5"/>
      <c r="HD258" s="5"/>
      <c r="HE258" s="5"/>
      <c r="HF258" s="5"/>
      <c r="HG258" s="5"/>
      <c r="HH258" s="5"/>
      <c r="HI258" s="5"/>
      <c r="HJ258" s="5"/>
      <c r="HK258" s="5"/>
      <c r="HL258" s="5"/>
      <c r="HM258" s="5"/>
      <c r="HN258" s="5"/>
      <c r="HO258" s="5"/>
    </row>
    <row r="259" spans="1:223" ht="30" x14ac:dyDescent="0.2">
      <c r="B259" s="245" t="s">
        <v>998</v>
      </c>
      <c r="C259" s="29" t="s">
        <v>105</v>
      </c>
      <c r="D259" s="273" t="s">
        <v>304</v>
      </c>
      <c r="E259" s="24" t="s">
        <v>64</v>
      </c>
      <c r="F259" s="465" t="str">
        <f>HYPERLINK("http://www.bosal-autoflex.ru/instructions1/"&amp;LEFT(B259,4)&amp;MID(B259,6,4)&amp;".pdf","@")</f>
        <v>@</v>
      </c>
      <c r="G259" s="89"/>
      <c r="H259" s="113" t="s">
        <v>200</v>
      </c>
      <c r="I259" s="93" t="s">
        <v>155</v>
      </c>
      <c r="J259" s="110" t="s">
        <v>161</v>
      </c>
      <c r="K259" s="109"/>
      <c r="L259" s="122"/>
      <c r="M259" s="297">
        <v>8610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  <c r="FV259" s="5"/>
      <c r="FW259" s="5"/>
      <c r="FX259" s="5"/>
      <c r="FY259" s="5"/>
      <c r="FZ259" s="5"/>
      <c r="GA259" s="5"/>
      <c r="GB259" s="5"/>
      <c r="GC259" s="5"/>
      <c r="GD259" s="5"/>
      <c r="GE259" s="5"/>
      <c r="GF259" s="5"/>
      <c r="GG259" s="5"/>
      <c r="GH259" s="5"/>
      <c r="GI259" s="5"/>
      <c r="GJ259" s="5"/>
      <c r="GK259" s="5"/>
      <c r="GL259" s="5"/>
      <c r="GM259" s="5"/>
      <c r="GN259" s="5"/>
      <c r="GO259" s="5"/>
      <c r="GP259" s="5"/>
      <c r="GQ259" s="5"/>
      <c r="GR259" s="5"/>
      <c r="GS259" s="5"/>
      <c r="GT259" s="5"/>
      <c r="GU259" s="5"/>
      <c r="GV259" s="5"/>
      <c r="GW259" s="5"/>
      <c r="GX259" s="5"/>
      <c r="GY259" s="5"/>
      <c r="GZ259" s="5"/>
      <c r="HA259" s="5"/>
      <c r="HB259" s="5"/>
      <c r="HC259" s="5"/>
      <c r="HD259" s="5"/>
      <c r="HE259" s="5"/>
      <c r="HF259" s="5"/>
      <c r="HG259" s="5"/>
      <c r="HH259" s="5"/>
      <c r="HI259" s="5"/>
      <c r="HJ259" s="5"/>
      <c r="HK259" s="5"/>
      <c r="HL259" s="5"/>
      <c r="HM259" s="5"/>
      <c r="HN259" s="5"/>
      <c r="HO259" s="5"/>
    </row>
    <row r="260" spans="1:223" ht="30" x14ac:dyDescent="0.2">
      <c r="B260" s="245" t="s">
        <v>999</v>
      </c>
      <c r="C260" s="29" t="s">
        <v>105</v>
      </c>
      <c r="D260" s="273" t="s">
        <v>437</v>
      </c>
      <c r="E260" s="24" t="s">
        <v>551</v>
      </c>
      <c r="F260" s="465" t="str">
        <f>HYPERLINK("http://www.bosal-autoflex.ru/instructions1/"&amp;LEFT(B260,4)&amp;MID(B260,6,4)&amp;".pdf","@")</f>
        <v>@</v>
      </c>
      <c r="G260" s="89"/>
      <c r="H260" s="113" t="s">
        <v>198</v>
      </c>
      <c r="I260" s="93" t="s">
        <v>155</v>
      </c>
      <c r="J260" s="110" t="s">
        <v>161</v>
      </c>
      <c r="K260" s="109"/>
      <c r="L260" s="122"/>
      <c r="M260" s="297">
        <v>8950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  <c r="FV260" s="5"/>
      <c r="FW260" s="5"/>
      <c r="FX260" s="5"/>
      <c r="FY260" s="5"/>
      <c r="FZ260" s="5"/>
      <c r="GA260" s="5"/>
      <c r="GB260" s="5"/>
      <c r="GC260" s="5"/>
      <c r="GD260" s="5"/>
      <c r="GE260" s="5"/>
      <c r="GF260" s="5"/>
      <c r="GG260" s="5"/>
      <c r="GH260" s="5"/>
      <c r="GI260" s="5"/>
      <c r="GJ260" s="5"/>
      <c r="GK260" s="5"/>
      <c r="GL260" s="5"/>
      <c r="GM260" s="5"/>
      <c r="GN260" s="5"/>
      <c r="GO260" s="5"/>
      <c r="GP260" s="5"/>
      <c r="GQ260" s="5"/>
      <c r="GR260" s="5"/>
      <c r="GS260" s="5"/>
      <c r="GT260" s="5"/>
      <c r="GU260" s="5"/>
      <c r="GV260" s="5"/>
      <c r="GW260" s="5"/>
      <c r="GX260" s="5"/>
      <c r="GY260" s="5"/>
      <c r="GZ260" s="5"/>
      <c r="HA260" s="5"/>
      <c r="HB260" s="5"/>
      <c r="HC260" s="5"/>
      <c r="HD260" s="5"/>
      <c r="HE260" s="5"/>
      <c r="HF260" s="5"/>
      <c r="HG260" s="5"/>
      <c r="HH260" s="5"/>
      <c r="HI260" s="5"/>
      <c r="HJ260" s="5"/>
      <c r="HK260" s="5"/>
      <c r="HL260" s="5"/>
      <c r="HM260" s="5"/>
      <c r="HN260" s="5"/>
      <c r="HO260" s="5"/>
    </row>
    <row r="261" spans="1:223" s="50" customFormat="1" ht="27" x14ac:dyDescent="0.2">
      <c r="A261" s="163"/>
      <c r="B261" s="481"/>
      <c r="C261" s="483"/>
      <c r="D261" s="482" t="s">
        <v>306</v>
      </c>
      <c r="E261" s="481"/>
      <c r="F261" s="480"/>
      <c r="G261" s="479"/>
      <c r="H261" s="478"/>
      <c r="I261" s="477"/>
      <c r="J261" s="476"/>
      <c r="K261" s="476"/>
      <c r="L261" s="475"/>
      <c r="M261" s="455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2"/>
      <c r="AU261" s="52"/>
      <c r="AV261" s="52"/>
      <c r="AW261" s="52"/>
      <c r="AX261" s="52"/>
      <c r="AY261" s="52"/>
      <c r="AZ261" s="52"/>
      <c r="BA261" s="52"/>
      <c r="BB261" s="52"/>
      <c r="BC261" s="52"/>
      <c r="BD261" s="52"/>
      <c r="BE261" s="52"/>
      <c r="BF261" s="52"/>
      <c r="BG261" s="52"/>
      <c r="BH261" s="52"/>
      <c r="BI261" s="52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  <c r="GA261" s="52"/>
      <c r="GB261" s="52"/>
      <c r="GC261" s="52"/>
      <c r="GD261" s="52"/>
      <c r="GE261" s="52"/>
      <c r="GF261" s="52"/>
      <c r="GG261" s="52"/>
      <c r="GH261" s="52"/>
      <c r="GI261" s="52"/>
      <c r="GJ261" s="52"/>
      <c r="GK261" s="52"/>
      <c r="GL261" s="52"/>
      <c r="GM261" s="52"/>
      <c r="GN261" s="52"/>
      <c r="GO261" s="52"/>
      <c r="GP261" s="52"/>
      <c r="GQ261" s="52"/>
      <c r="GR261" s="52"/>
      <c r="GS261" s="52"/>
      <c r="GT261" s="52"/>
      <c r="GU261" s="52"/>
      <c r="GV261" s="52"/>
      <c r="GW261" s="52"/>
      <c r="GX261" s="52"/>
      <c r="GY261" s="52"/>
      <c r="GZ261" s="52"/>
      <c r="HA261" s="52"/>
      <c r="HB261" s="52"/>
      <c r="HC261" s="52"/>
      <c r="HD261" s="52"/>
      <c r="HE261" s="52"/>
      <c r="HF261" s="52"/>
      <c r="HG261" s="52"/>
      <c r="HH261" s="52"/>
      <c r="HI261" s="52"/>
      <c r="HJ261" s="52"/>
      <c r="HK261" s="52"/>
      <c r="HL261" s="52"/>
      <c r="HM261" s="52"/>
      <c r="HN261" s="52"/>
      <c r="HO261" s="52"/>
    </row>
    <row r="262" spans="1:223" s="4" customFormat="1" ht="27" x14ac:dyDescent="0.2">
      <c r="A262" s="163"/>
      <c r="B262" s="74" t="s">
        <v>1113</v>
      </c>
      <c r="C262" s="79" t="s">
        <v>105</v>
      </c>
      <c r="D262" s="282" t="s">
        <v>510</v>
      </c>
      <c r="E262" s="78" t="s">
        <v>67</v>
      </c>
      <c r="F262" s="465" t="str">
        <f>HYPERLINK("http://www.bosal-autoflex.ru/instructions1/"&amp;LEFT(B262,4)&amp;MID(B262,6,4)&amp;".pdf","@")</f>
        <v>@</v>
      </c>
      <c r="G262" s="147"/>
      <c r="H262" s="115" t="s">
        <v>230</v>
      </c>
      <c r="I262" s="152" t="s">
        <v>155</v>
      </c>
      <c r="J262" s="112" t="s">
        <v>161</v>
      </c>
      <c r="K262" s="112" t="s">
        <v>546</v>
      </c>
      <c r="L262" s="106"/>
      <c r="M262" s="297">
        <v>8060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  <c r="FV262" s="5"/>
      <c r="FW262" s="5"/>
      <c r="FX262" s="5"/>
      <c r="FY262" s="5"/>
      <c r="FZ262" s="5"/>
      <c r="GA262" s="5"/>
      <c r="GB262" s="5"/>
      <c r="GC262" s="5"/>
      <c r="GD262" s="5"/>
      <c r="GE262" s="5"/>
      <c r="GF262" s="5"/>
      <c r="GG262" s="5"/>
      <c r="GH262" s="5"/>
      <c r="GI262" s="5"/>
      <c r="GJ262" s="5"/>
      <c r="GK262" s="5"/>
      <c r="GL262" s="5"/>
      <c r="GM262" s="5"/>
      <c r="GN262" s="5"/>
      <c r="GO262" s="5"/>
      <c r="GP262" s="5"/>
      <c r="GQ262" s="5"/>
      <c r="GR262" s="5"/>
      <c r="GS262" s="5"/>
      <c r="GT262" s="5"/>
      <c r="GU262" s="5"/>
      <c r="GV262" s="5"/>
      <c r="GW262" s="5"/>
      <c r="GX262" s="5"/>
      <c r="GY262" s="5"/>
      <c r="GZ262" s="5"/>
      <c r="HA262" s="5"/>
      <c r="HB262" s="5"/>
      <c r="HC262" s="5"/>
      <c r="HD262" s="5"/>
      <c r="HE262" s="5"/>
      <c r="HF262" s="5"/>
      <c r="HG262" s="5"/>
      <c r="HH262" s="5"/>
      <c r="HI262" s="5"/>
      <c r="HJ262" s="5"/>
      <c r="HK262" s="5"/>
      <c r="HL262" s="5"/>
      <c r="HM262" s="5"/>
      <c r="HN262" s="5"/>
      <c r="HO262" s="5"/>
    </row>
    <row r="263" spans="1:223" s="4" customFormat="1" ht="27" x14ac:dyDescent="0.2">
      <c r="A263" s="163"/>
      <c r="B263" s="245" t="s">
        <v>1114</v>
      </c>
      <c r="C263" s="29" t="s">
        <v>153</v>
      </c>
      <c r="D263" s="273" t="s">
        <v>311</v>
      </c>
      <c r="E263" s="24" t="s">
        <v>135</v>
      </c>
      <c r="F263" s="465" t="str">
        <f>HYPERLINK("http://www.bosal-autoflex.ru/instructions1/"&amp;LEFT(B263,4)&amp;MID(B263,6,4)&amp;".pdf","@")</f>
        <v>@</v>
      </c>
      <c r="G263" s="223"/>
      <c r="H263" s="113" t="s">
        <v>220</v>
      </c>
      <c r="I263" s="93" t="s">
        <v>155</v>
      </c>
      <c r="J263" s="109" t="s">
        <v>172</v>
      </c>
      <c r="K263" s="109"/>
      <c r="L263" s="104"/>
      <c r="M263" s="297">
        <v>7230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  <c r="FV263" s="5"/>
      <c r="FW263" s="5"/>
      <c r="FX263" s="5"/>
      <c r="FY263" s="5"/>
      <c r="FZ263" s="5"/>
      <c r="GA263" s="5"/>
      <c r="GB263" s="5"/>
      <c r="GC263" s="5"/>
      <c r="GD263" s="5"/>
      <c r="GE263" s="5"/>
      <c r="GF263" s="5"/>
      <c r="GG263" s="5"/>
      <c r="GH263" s="5"/>
      <c r="GI263" s="5"/>
      <c r="GJ263" s="5"/>
      <c r="GK263" s="5"/>
      <c r="GL263" s="5"/>
      <c r="GM263" s="5"/>
      <c r="GN263" s="5"/>
      <c r="GO263" s="5"/>
      <c r="GP263" s="5"/>
      <c r="GQ263" s="5"/>
      <c r="GR263" s="5"/>
      <c r="GS263" s="5"/>
      <c r="GT263" s="5"/>
      <c r="GU263" s="5"/>
      <c r="GV263" s="5"/>
      <c r="GW263" s="5"/>
      <c r="GX263" s="5"/>
      <c r="GY263" s="5"/>
      <c r="GZ263" s="5"/>
      <c r="HA263" s="5"/>
      <c r="HB263" s="5"/>
      <c r="HC263" s="5"/>
      <c r="HD263" s="5"/>
      <c r="HE263" s="5"/>
      <c r="HF263" s="5"/>
      <c r="HG263" s="5"/>
      <c r="HH263" s="5"/>
      <c r="HI263" s="5"/>
      <c r="HJ263" s="5"/>
      <c r="HK263" s="5"/>
      <c r="HL263" s="5"/>
      <c r="HM263" s="5"/>
      <c r="HN263" s="5"/>
      <c r="HO263" s="5"/>
    </row>
    <row r="264" spans="1:223" s="4" customFormat="1" ht="26.25" customHeight="1" x14ac:dyDescent="0.2">
      <c r="A264" s="163"/>
      <c r="B264" s="74" t="s">
        <v>1115</v>
      </c>
      <c r="C264" s="79" t="s">
        <v>105</v>
      </c>
      <c r="D264" s="282" t="s">
        <v>772</v>
      </c>
      <c r="E264" s="24" t="s">
        <v>489</v>
      </c>
      <c r="F264" s="465" t="str">
        <f>HYPERLINK("http://www.bosal-autoflex.ru/instructions1/"&amp;LEFT(B264,4)&amp;MID(B264,6,4)&amp;".pdf","@")</f>
        <v>@</v>
      </c>
      <c r="G264" s="147"/>
      <c r="H264" s="115" t="s">
        <v>217</v>
      </c>
      <c r="I264" s="93" t="s">
        <v>155</v>
      </c>
      <c r="J264" s="112" t="s">
        <v>161</v>
      </c>
      <c r="K264" s="112" t="s">
        <v>546</v>
      </c>
      <c r="L264" s="106"/>
      <c r="M264" s="297">
        <v>8990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  <c r="FV264" s="5"/>
      <c r="FW264" s="5"/>
      <c r="FX264" s="5"/>
      <c r="FY264" s="5"/>
      <c r="FZ264" s="5"/>
      <c r="GA264" s="5"/>
      <c r="GB264" s="5"/>
      <c r="GC264" s="5"/>
      <c r="GD264" s="5"/>
      <c r="GE264" s="5"/>
      <c r="GF264" s="5"/>
      <c r="GG264" s="5"/>
      <c r="GH264" s="5"/>
      <c r="GI264" s="5"/>
      <c r="GJ264" s="5"/>
      <c r="GK264" s="5"/>
      <c r="GL264" s="5"/>
      <c r="GM264" s="5"/>
      <c r="GN264" s="5"/>
      <c r="GO264" s="5"/>
      <c r="GP264" s="5"/>
      <c r="GQ264" s="5"/>
      <c r="GR264" s="5"/>
      <c r="GS264" s="5"/>
      <c r="GT264" s="5"/>
      <c r="GU264" s="5"/>
      <c r="GV264" s="5"/>
      <c r="GW264" s="5"/>
      <c r="GX264" s="5"/>
      <c r="GY264" s="5"/>
      <c r="GZ264" s="5"/>
      <c r="HA264" s="5"/>
      <c r="HB264" s="5"/>
      <c r="HC264" s="5"/>
      <c r="HD264" s="5"/>
      <c r="HE264" s="5"/>
      <c r="HF264" s="5"/>
      <c r="HG264" s="5"/>
      <c r="HH264" s="5"/>
      <c r="HI264" s="5"/>
      <c r="HJ264" s="5"/>
      <c r="HK264" s="5"/>
      <c r="HL264" s="5"/>
      <c r="HM264" s="5"/>
      <c r="HN264" s="5"/>
      <c r="HO264" s="5"/>
    </row>
    <row r="265" spans="1:223" s="4" customFormat="1" ht="50.25" customHeight="1" x14ac:dyDescent="0.2">
      <c r="A265" s="163"/>
      <c r="B265" s="74" t="s">
        <v>1116</v>
      </c>
      <c r="C265" s="79" t="s">
        <v>101</v>
      </c>
      <c r="D265" s="282" t="s">
        <v>509</v>
      </c>
      <c r="E265" s="78" t="s">
        <v>65</v>
      </c>
      <c r="F265" s="465" t="str">
        <f>HYPERLINK("http://www.bosal-autoflex.ru/instructions1/"&amp;LEFT(B265,4)&amp;MID(B265,6,4)&amp;".pdf","@")</f>
        <v>@</v>
      </c>
      <c r="G265" s="147"/>
      <c r="H265" s="115" t="s">
        <v>254</v>
      </c>
      <c r="I265" s="326"/>
      <c r="J265" s="112" t="s">
        <v>172</v>
      </c>
      <c r="K265" s="112" t="s">
        <v>546</v>
      </c>
      <c r="L265" s="106"/>
      <c r="M265" s="297">
        <v>9080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</row>
    <row r="266" spans="1:223" s="4" customFormat="1" ht="40.5" customHeight="1" x14ac:dyDescent="0.2">
      <c r="A266" s="163"/>
      <c r="B266" s="74" t="s">
        <v>1117</v>
      </c>
      <c r="C266" s="79" t="s">
        <v>101</v>
      </c>
      <c r="D266" s="282" t="s">
        <v>1686</v>
      </c>
      <c r="E266" s="78" t="s">
        <v>625</v>
      </c>
      <c r="F266" s="465" t="str">
        <f>HYPERLINK("http://www.bosal-autoflex.ru/instructions1/"&amp;LEFT(B266,4)&amp;MID(B266,6,4)&amp;".pdf","@")</f>
        <v>@</v>
      </c>
      <c r="G266" s="575"/>
      <c r="H266" s="115" t="s">
        <v>254</v>
      </c>
      <c r="I266" s="326"/>
      <c r="J266" s="112" t="s">
        <v>906</v>
      </c>
      <c r="K266" s="112"/>
      <c r="L266" s="106"/>
      <c r="M266" s="297">
        <v>8230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  <c r="FV266" s="5"/>
      <c r="FW266" s="5"/>
      <c r="FX266" s="5"/>
      <c r="FY266" s="5"/>
      <c r="FZ266" s="5"/>
      <c r="GA266" s="5"/>
      <c r="GB266" s="5"/>
      <c r="GC266" s="5"/>
      <c r="GD266" s="5"/>
      <c r="GE266" s="5"/>
      <c r="GF266" s="5"/>
      <c r="GG266" s="5"/>
      <c r="GH266" s="5"/>
      <c r="GI266" s="5"/>
      <c r="GJ266" s="5"/>
      <c r="GK266" s="5"/>
      <c r="GL266" s="5"/>
      <c r="GM266" s="5"/>
      <c r="GN266" s="5"/>
      <c r="GO266" s="5"/>
      <c r="GP266" s="5"/>
      <c r="GQ266" s="5"/>
      <c r="GR266" s="5"/>
      <c r="GS266" s="5"/>
      <c r="GT266" s="5"/>
      <c r="GU266" s="5"/>
      <c r="GV266" s="5"/>
      <c r="GW266" s="5"/>
      <c r="GX266" s="5"/>
      <c r="GY266" s="5"/>
      <c r="GZ266" s="5"/>
      <c r="HA266" s="5"/>
      <c r="HB266" s="5"/>
      <c r="HC266" s="5"/>
      <c r="HD266" s="5"/>
      <c r="HE266" s="5"/>
      <c r="HF266" s="5"/>
      <c r="HG266" s="5"/>
      <c r="HH266" s="5"/>
      <c r="HI266" s="5"/>
      <c r="HJ266" s="5"/>
      <c r="HK266" s="5"/>
      <c r="HL266" s="5"/>
      <c r="HM266" s="5"/>
      <c r="HN266" s="5"/>
      <c r="HO266" s="5"/>
    </row>
    <row r="267" spans="1:223" s="50" customFormat="1" ht="23.25" customHeight="1" x14ac:dyDescent="0.35">
      <c r="A267" s="163"/>
      <c r="B267" s="464"/>
      <c r="C267" s="460"/>
      <c r="D267" s="542" t="s">
        <v>312</v>
      </c>
      <c r="E267" s="541"/>
      <c r="F267" s="480"/>
      <c r="G267" s="461"/>
      <c r="H267" s="478"/>
      <c r="I267" s="509"/>
      <c r="J267" s="476"/>
      <c r="K267" s="508"/>
      <c r="L267" s="507"/>
      <c r="M267" s="455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</row>
    <row r="268" spans="1:223" ht="27" x14ac:dyDescent="0.2">
      <c r="B268" s="245" t="s">
        <v>1118</v>
      </c>
      <c r="C268" s="29" t="s">
        <v>105</v>
      </c>
      <c r="D268" s="554" t="s">
        <v>860</v>
      </c>
      <c r="E268" s="24" t="s">
        <v>386</v>
      </c>
      <c r="F268" s="465" t="str">
        <f t="shared" ref="F268:F284" si="15">HYPERLINK("http://www.bosal-autoflex.ru/instructions1/"&amp;LEFT(B268,4)&amp;MID(B268,6,4)&amp;".pdf","@")</f>
        <v>@</v>
      </c>
      <c r="G268" s="89"/>
      <c r="H268" s="115" t="s">
        <v>458</v>
      </c>
      <c r="I268" s="152" t="s">
        <v>155</v>
      </c>
      <c r="J268" s="112" t="s">
        <v>459</v>
      </c>
      <c r="K268" s="122"/>
      <c r="L268" s="234"/>
      <c r="M268" s="297">
        <v>6640</v>
      </c>
      <c r="AJ268" s="2"/>
      <c r="AK268" s="2"/>
      <c r="AL268" s="2"/>
      <c r="AM268" s="2"/>
    </row>
    <row r="269" spans="1:223" ht="34.5" customHeight="1" x14ac:dyDescent="0.2">
      <c r="B269" s="245" t="s">
        <v>1548</v>
      </c>
      <c r="C269" s="29" t="s">
        <v>101</v>
      </c>
      <c r="D269" s="554" t="s">
        <v>859</v>
      </c>
      <c r="E269" s="24" t="s">
        <v>1684</v>
      </c>
      <c r="F269" s="465" t="str">
        <f t="shared" si="15"/>
        <v>@</v>
      </c>
      <c r="G269" s="89"/>
      <c r="H269" s="115" t="s">
        <v>254</v>
      </c>
      <c r="I269" s="327"/>
      <c r="J269" s="112" t="s">
        <v>459</v>
      </c>
      <c r="K269" s="122"/>
      <c r="L269" s="234" t="s">
        <v>624</v>
      </c>
      <c r="M269" s="297">
        <v>17850</v>
      </c>
      <c r="AJ269" s="2"/>
      <c r="AK269" s="2"/>
      <c r="AL269" s="2"/>
      <c r="AM269" s="2"/>
    </row>
    <row r="270" spans="1:223" ht="33" customHeight="1" x14ac:dyDescent="0.2">
      <c r="B270" s="245" t="s">
        <v>1119</v>
      </c>
      <c r="C270" s="29" t="s">
        <v>101</v>
      </c>
      <c r="D270" s="554" t="s">
        <v>1685</v>
      </c>
      <c r="E270" s="24" t="s">
        <v>1684</v>
      </c>
      <c r="F270" s="465" t="str">
        <f t="shared" si="15"/>
        <v>@</v>
      </c>
      <c r="G270" s="89"/>
      <c r="H270" s="115" t="s">
        <v>254</v>
      </c>
      <c r="I270" s="305"/>
      <c r="J270" s="112" t="s">
        <v>161</v>
      </c>
      <c r="K270" s="112"/>
      <c r="L270" s="104"/>
      <c r="M270" s="297">
        <v>10030</v>
      </c>
      <c r="AJ270" s="2"/>
      <c r="AK270" s="2"/>
      <c r="AL270" s="2"/>
      <c r="AM270" s="2"/>
    </row>
    <row r="271" spans="1:223" s="8" customFormat="1" ht="27" x14ac:dyDescent="0.2">
      <c r="A271" s="163"/>
      <c r="B271" s="245" t="s">
        <v>1120</v>
      </c>
      <c r="C271" s="29" t="s">
        <v>101</v>
      </c>
      <c r="D271" s="554" t="s">
        <v>1683</v>
      </c>
      <c r="E271" s="78" t="s">
        <v>1682</v>
      </c>
      <c r="F271" s="465" t="str">
        <f t="shared" si="15"/>
        <v>@</v>
      </c>
      <c r="G271" s="522"/>
      <c r="H271" s="115" t="s">
        <v>254</v>
      </c>
      <c r="I271" s="152"/>
      <c r="J271" s="112" t="s">
        <v>161</v>
      </c>
      <c r="K271" s="235" t="s">
        <v>546</v>
      </c>
      <c r="L271" s="234"/>
      <c r="M271" s="297">
        <v>10030</v>
      </c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</row>
    <row r="272" spans="1:223" ht="27" x14ac:dyDescent="0.2">
      <c r="B272" s="245" t="s">
        <v>1121</v>
      </c>
      <c r="C272" s="29" t="s">
        <v>105</v>
      </c>
      <c r="D272" s="554" t="s">
        <v>325</v>
      </c>
      <c r="E272" s="24" t="s">
        <v>328</v>
      </c>
      <c r="F272" s="465" t="str">
        <f t="shared" si="15"/>
        <v>@</v>
      </c>
      <c r="G272" s="89"/>
      <c r="H272" s="115" t="s">
        <v>221</v>
      </c>
      <c r="I272" s="94"/>
      <c r="J272" s="109" t="s">
        <v>173</v>
      </c>
      <c r="K272" s="109"/>
      <c r="L272" s="104"/>
      <c r="M272" s="297">
        <v>7440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  <c r="FV272" s="5"/>
      <c r="FW272" s="5"/>
      <c r="FX272" s="5"/>
      <c r="FY272" s="5"/>
      <c r="FZ272" s="5"/>
      <c r="GA272" s="5"/>
      <c r="GB272" s="5"/>
      <c r="GC272" s="5"/>
      <c r="GD272" s="5"/>
      <c r="GE272" s="5"/>
      <c r="GF272" s="5"/>
      <c r="GG272" s="5"/>
      <c r="GH272" s="5"/>
      <c r="GI272" s="5"/>
      <c r="GJ272" s="5"/>
      <c r="GK272" s="5"/>
      <c r="GL272" s="5"/>
      <c r="GM272" s="5"/>
      <c r="GN272" s="5"/>
      <c r="GO272" s="5"/>
      <c r="GP272" s="5"/>
      <c r="GQ272" s="5"/>
      <c r="GR272" s="5"/>
      <c r="GS272" s="5"/>
      <c r="GT272" s="5"/>
      <c r="GU272" s="5"/>
      <c r="GV272" s="5"/>
      <c r="GW272" s="5"/>
      <c r="GX272" s="5"/>
      <c r="GY272" s="5"/>
      <c r="GZ272" s="5"/>
      <c r="HA272" s="5"/>
      <c r="HB272" s="5"/>
      <c r="HC272" s="5"/>
      <c r="HD272" s="5"/>
      <c r="HE272" s="5"/>
      <c r="HF272" s="5"/>
      <c r="HG272" s="5"/>
      <c r="HH272" s="5"/>
      <c r="HI272" s="5"/>
      <c r="HJ272" s="5"/>
      <c r="HK272" s="5"/>
      <c r="HL272" s="5"/>
      <c r="HM272" s="5"/>
      <c r="HN272" s="5"/>
      <c r="HO272" s="5"/>
    </row>
    <row r="273" spans="1:223" s="8" customFormat="1" ht="33.75" customHeight="1" x14ac:dyDescent="0.2">
      <c r="A273" s="163"/>
      <c r="B273" s="245" t="s">
        <v>1122</v>
      </c>
      <c r="C273" s="29" t="s">
        <v>105</v>
      </c>
      <c r="D273" s="554" t="s">
        <v>329</v>
      </c>
      <c r="E273" s="24" t="s">
        <v>543</v>
      </c>
      <c r="F273" s="465" t="str">
        <f t="shared" si="15"/>
        <v>@</v>
      </c>
      <c r="G273" s="89"/>
      <c r="H273" s="115" t="s">
        <v>205</v>
      </c>
      <c r="I273" s="97"/>
      <c r="J273" s="112" t="s">
        <v>166</v>
      </c>
      <c r="K273" s="112"/>
      <c r="L273" s="104"/>
      <c r="M273" s="297">
        <v>7440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9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9"/>
      <c r="FZ273" s="9"/>
      <c r="GA273" s="9"/>
      <c r="GB273" s="9"/>
      <c r="GC273" s="9"/>
      <c r="GD273" s="9"/>
      <c r="GE273" s="9"/>
      <c r="GF273" s="9"/>
      <c r="GG273" s="9"/>
      <c r="GH273" s="9"/>
      <c r="GI273" s="9"/>
      <c r="GJ273" s="9"/>
      <c r="GK273" s="9"/>
      <c r="GL273" s="9"/>
      <c r="GM273" s="9"/>
      <c r="GN273" s="9"/>
      <c r="GO273" s="9"/>
      <c r="GP273" s="9"/>
      <c r="GQ273" s="9"/>
      <c r="GR273" s="9"/>
      <c r="GS273" s="9"/>
      <c r="GT273" s="9"/>
      <c r="GU273" s="9"/>
      <c r="GV273" s="9"/>
      <c r="GW273" s="9"/>
      <c r="GX273" s="9"/>
      <c r="GY273" s="9"/>
      <c r="GZ273" s="9"/>
      <c r="HA273" s="9"/>
      <c r="HB273" s="9"/>
      <c r="HC273" s="9"/>
      <c r="HD273" s="9"/>
      <c r="HE273" s="9"/>
      <c r="HF273" s="9"/>
      <c r="HG273" s="9"/>
      <c r="HH273" s="9"/>
      <c r="HI273" s="9"/>
      <c r="HJ273" s="9"/>
      <c r="HK273" s="9"/>
      <c r="HL273" s="9"/>
      <c r="HM273" s="9"/>
      <c r="HN273" s="9"/>
      <c r="HO273" s="9"/>
    </row>
    <row r="274" spans="1:223" s="8" customFormat="1" ht="33" customHeight="1" x14ac:dyDescent="0.2">
      <c r="A274" s="163"/>
      <c r="B274" s="245" t="s">
        <v>1123</v>
      </c>
      <c r="C274" s="29" t="s">
        <v>105</v>
      </c>
      <c r="D274" s="554" t="s">
        <v>862</v>
      </c>
      <c r="E274" s="24" t="s">
        <v>468</v>
      </c>
      <c r="F274" s="465" t="str">
        <f t="shared" si="15"/>
        <v>@</v>
      </c>
      <c r="G274" s="89"/>
      <c r="H274" s="115" t="s">
        <v>205</v>
      </c>
      <c r="I274" s="242"/>
      <c r="J274" s="112" t="s">
        <v>166</v>
      </c>
      <c r="K274" s="235"/>
      <c r="L274" s="104"/>
      <c r="M274" s="297">
        <v>7440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9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9"/>
      <c r="FZ274" s="9"/>
      <c r="GA274" s="9"/>
      <c r="GB274" s="9"/>
      <c r="GC274" s="9"/>
      <c r="GD274" s="9"/>
      <c r="GE274" s="9"/>
      <c r="GF274" s="9"/>
      <c r="GG274" s="9"/>
      <c r="GH274" s="9"/>
      <c r="GI274" s="9"/>
      <c r="GJ274" s="9"/>
      <c r="GK274" s="9"/>
      <c r="GL274" s="9"/>
      <c r="GM274" s="9"/>
      <c r="GN274" s="9"/>
      <c r="GO274" s="9"/>
      <c r="GP274" s="9"/>
      <c r="GQ274" s="9"/>
      <c r="GR274" s="9"/>
      <c r="GS274" s="9"/>
      <c r="GT274" s="9"/>
      <c r="GU274" s="9"/>
      <c r="GV274" s="9"/>
      <c r="GW274" s="9"/>
      <c r="GX274" s="9"/>
      <c r="GY274" s="9"/>
      <c r="GZ274" s="9"/>
      <c r="HA274" s="9"/>
      <c r="HB274" s="9"/>
      <c r="HC274" s="9"/>
      <c r="HD274" s="9"/>
      <c r="HE274" s="9"/>
      <c r="HF274" s="9"/>
      <c r="HG274" s="9"/>
      <c r="HH274" s="9"/>
      <c r="HI274" s="9"/>
      <c r="HJ274" s="9"/>
      <c r="HK274" s="9"/>
      <c r="HL274" s="9"/>
      <c r="HM274" s="9"/>
      <c r="HN274" s="9"/>
      <c r="HO274" s="9"/>
    </row>
    <row r="275" spans="1:223" s="8" customFormat="1" ht="30" x14ac:dyDescent="0.2">
      <c r="A275" s="163"/>
      <c r="B275" s="245" t="s">
        <v>1124</v>
      </c>
      <c r="C275" s="29" t="s">
        <v>105</v>
      </c>
      <c r="D275" s="554" t="s">
        <v>438</v>
      </c>
      <c r="E275" s="24" t="s">
        <v>327</v>
      </c>
      <c r="F275" s="465" t="str">
        <f t="shared" si="15"/>
        <v>@</v>
      </c>
      <c r="G275" s="89"/>
      <c r="H275" s="115" t="s">
        <v>222</v>
      </c>
      <c r="I275" s="94"/>
      <c r="J275" s="109" t="s">
        <v>161</v>
      </c>
      <c r="K275" s="109"/>
      <c r="L275" s="104"/>
      <c r="M275" s="297">
        <v>9030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</row>
    <row r="276" spans="1:223" s="8" customFormat="1" ht="25.5" customHeight="1" x14ac:dyDescent="0.2">
      <c r="A276" s="163"/>
      <c r="B276" s="245" t="s">
        <v>972</v>
      </c>
      <c r="C276" s="29" t="s">
        <v>154</v>
      </c>
      <c r="D276" s="554" t="s">
        <v>511</v>
      </c>
      <c r="E276" s="24" t="s">
        <v>662</v>
      </c>
      <c r="F276" s="465" t="str">
        <f t="shared" si="15"/>
        <v>@</v>
      </c>
      <c r="G276" s="89"/>
      <c r="H276" s="115" t="s">
        <v>255</v>
      </c>
      <c r="I276" s="97"/>
      <c r="J276" s="112" t="s">
        <v>174</v>
      </c>
      <c r="K276" s="112" t="s">
        <v>546</v>
      </c>
      <c r="L276" s="104"/>
      <c r="M276" s="297">
        <v>14660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9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9"/>
      <c r="FZ276" s="9"/>
      <c r="GA276" s="9"/>
      <c r="GB276" s="9"/>
      <c r="GC276" s="9"/>
      <c r="GD276" s="9"/>
      <c r="GE276" s="9"/>
      <c r="GF276" s="9"/>
      <c r="GG276" s="9"/>
      <c r="GH276" s="9"/>
      <c r="GI276" s="9"/>
      <c r="GJ276" s="9"/>
      <c r="GK276" s="9"/>
      <c r="GL276" s="9"/>
      <c r="GM276" s="9"/>
      <c r="GN276" s="9"/>
      <c r="GO276" s="9"/>
      <c r="GP276" s="9"/>
      <c r="GQ276" s="9"/>
      <c r="GR276" s="9"/>
      <c r="GS276" s="9"/>
      <c r="GT276" s="9"/>
      <c r="GU276" s="9"/>
      <c r="GV276" s="9"/>
      <c r="GW276" s="9"/>
      <c r="GX276" s="9"/>
      <c r="GY276" s="9"/>
      <c r="GZ276" s="9"/>
      <c r="HA276" s="9"/>
      <c r="HB276" s="9"/>
      <c r="HC276" s="9"/>
      <c r="HD276" s="9"/>
      <c r="HE276" s="9"/>
      <c r="HF276" s="9"/>
      <c r="HG276" s="9"/>
      <c r="HH276" s="9"/>
      <c r="HI276" s="9"/>
      <c r="HJ276" s="9"/>
      <c r="HK276" s="9"/>
      <c r="HL276" s="9"/>
      <c r="HM276" s="9"/>
      <c r="HN276" s="9"/>
      <c r="HO276" s="9"/>
    </row>
    <row r="277" spans="1:223" s="8" customFormat="1" ht="25.5" customHeight="1" x14ac:dyDescent="0.2">
      <c r="A277" s="163"/>
      <c r="B277" s="245" t="s">
        <v>1534</v>
      </c>
      <c r="C277" s="29" t="s">
        <v>112</v>
      </c>
      <c r="D277" s="554" t="s">
        <v>1681</v>
      </c>
      <c r="E277" s="24" t="s">
        <v>662</v>
      </c>
      <c r="F277" s="465" t="str">
        <f t="shared" si="15"/>
        <v>@</v>
      </c>
      <c r="G277" s="492" t="s">
        <v>1527</v>
      </c>
      <c r="H277" s="115"/>
      <c r="I277" s="97"/>
      <c r="J277" s="112" t="s">
        <v>174</v>
      </c>
      <c r="K277" s="112" t="s">
        <v>546</v>
      </c>
      <c r="L277" s="104"/>
      <c r="M277" s="297">
        <v>9550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9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9"/>
      <c r="FZ277" s="9"/>
      <c r="GA277" s="9"/>
      <c r="GB277" s="9"/>
      <c r="GC277" s="9"/>
      <c r="GD277" s="9"/>
      <c r="GE277" s="9"/>
      <c r="GF277" s="9"/>
      <c r="GG277" s="9"/>
      <c r="GH277" s="9"/>
      <c r="GI277" s="9"/>
      <c r="GJ277" s="9"/>
      <c r="GK277" s="9"/>
      <c r="GL277" s="9"/>
      <c r="GM277" s="9"/>
      <c r="GN277" s="9"/>
      <c r="GO277" s="9"/>
      <c r="GP277" s="9"/>
      <c r="GQ277" s="9"/>
      <c r="GR277" s="9"/>
      <c r="GS277" s="9"/>
      <c r="GT277" s="9"/>
      <c r="GU277" s="9"/>
      <c r="GV277" s="9"/>
      <c r="GW277" s="9"/>
      <c r="GX277" s="9"/>
      <c r="GY277" s="9"/>
      <c r="GZ277" s="9"/>
      <c r="HA277" s="9"/>
      <c r="HB277" s="9"/>
      <c r="HC277" s="9"/>
      <c r="HD277" s="9"/>
      <c r="HE277" s="9"/>
      <c r="HF277" s="9"/>
      <c r="HG277" s="9"/>
      <c r="HH277" s="9"/>
      <c r="HI277" s="9"/>
      <c r="HJ277" s="9"/>
      <c r="HK277" s="9"/>
      <c r="HL277" s="9"/>
      <c r="HM277" s="9"/>
      <c r="HN277" s="9"/>
      <c r="HO277" s="9"/>
    </row>
    <row r="278" spans="1:223" s="8" customFormat="1" ht="35.25" customHeight="1" x14ac:dyDescent="0.2">
      <c r="A278" s="163"/>
      <c r="B278" s="74" t="s">
        <v>1125</v>
      </c>
      <c r="C278" s="29" t="s">
        <v>105</v>
      </c>
      <c r="D278" s="554" t="s">
        <v>861</v>
      </c>
      <c r="E278" s="78" t="s">
        <v>1547</v>
      </c>
      <c r="F278" s="465" t="str">
        <f t="shared" si="15"/>
        <v>@</v>
      </c>
      <c r="G278" s="89"/>
      <c r="H278" s="115" t="s">
        <v>597</v>
      </c>
      <c r="I278" s="152" t="s">
        <v>475</v>
      </c>
      <c r="J278" s="112" t="s">
        <v>596</v>
      </c>
      <c r="K278" s="235" t="s">
        <v>546</v>
      </c>
      <c r="L278" s="234"/>
      <c r="M278" s="297">
        <v>10000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9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9"/>
      <c r="FZ278" s="9"/>
      <c r="GA278" s="9"/>
      <c r="GB278" s="9"/>
      <c r="GC278" s="9"/>
      <c r="GD278" s="9"/>
      <c r="GE278" s="9"/>
      <c r="GF278" s="9"/>
      <c r="GG278" s="9"/>
      <c r="GH278" s="9"/>
      <c r="GI278" s="9"/>
      <c r="GJ278" s="9"/>
      <c r="GK278" s="9"/>
      <c r="GL278" s="9"/>
      <c r="GM278" s="9"/>
      <c r="GN278" s="9"/>
      <c r="GO278" s="9"/>
      <c r="GP278" s="9"/>
      <c r="GQ278" s="9"/>
      <c r="GR278" s="9"/>
      <c r="GS278" s="9"/>
      <c r="GT278" s="9"/>
      <c r="GU278" s="9"/>
      <c r="GV278" s="9"/>
      <c r="GW278" s="9"/>
      <c r="GX278" s="9"/>
      <c r="GY278" s="9"/>
      <c r="GZ278" s="9"/>
      <c r="HA278" s="9"/>
      <c r="HB278" s="9"/>
      <c r="HC278" s="9"/>
      <c r="HD278" s="9"/>
      <c r="HE278" s="9"/>
      <c r="HF278" s="9"/>
      <c r="HG278" s="9"/>
      <c r="HH278" s="9"/>
      <c r="HI278" s="9"/>
      <c r="HJ278" s="9"/>
      <c r="HK278" s="9"/>
      <c r="HL278" s="9"/>
      <c r="HM278" s="9"/>
      <c r="HN278" s="9"/>
      <c r="HO278" s="9"/>
    </row>
    <row r="279" spans="1:223" s="8" customFormat="1" ht="33.75" customHeight="1" x14ac:dyDescent="0.2">
      <c r="A279" s="163"/>
      <c r="B279" s="245" t="s">
        <v>1126</v>
      </c>
      <c r="C279" s="29" t="s">
        <v>105</v>
      </c>
      <c r="D279" s="273" t="s">
        <v>315</v>
      </c>
      <c r="E279" s="24" t="s">
        <v>66</v>
      </c>
      <c r="F279" s="465" t="str">
        <f t="shared" si="15"/>
        <v>@</v>
      </c>
      <c r="G279" s="89"/>
      <c r="H279" s="115" t="s">
        <v>244</v>
      </c>
      <c r="I279" s="152" t="s">
        <v>155</v>
      </c>
      <c r="J279" s="109" t="s">
        <v>537</v>
      </c>
      <c r="K279" s="122"/>
      <c r="L279" s="104"/>
      <c r="M279" s="297">
        <v>8080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9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9"/>
      <c r="FZ279" s="9"/>
      <c r="GA279" s="9"/>
      <c r="GB279" s="9"/>
      <c r="GC279" s="9"/>
      <c r="GD279" s="9"/>
      <c r="GE279" s="9"/>
      <c r="GF279" s="9"/>
      <c r="GG279" s="9"/>
      <c r="GH279" s="9"/>
      <c r="GI279" s="9"/>
      <c r="GJ279" s="9"/>
      <c r="GK279" s="9"/>
      <c r="GL279" s="9"/>
      <c r="GM279" s="9"/>
      <c r="GN279" s="9"/>
      <c r="GO279" s="9"/>
      <c r="GP279" s="9"/>
      <c r="GQ279" s="9"/>
      <c r="GR279" s="9"/>
      <c r="GS279" s="9"/>
      <c r="GT279" s="9"/>
      <c r="GU279" s="9"/>
      <c r="GV279" s="9"/>
      <c r="GW279" s="9"/>
      <c r="GX279" s="9"/>
      <c r="GY279" s="9"/>
      <c r="GZ279" s="9"/>
      <c r="HA279" s="9"/>
      <c r="HB279" s="9"/>
      <c r="HC279" s="9"/>
      <c r="HD279" s="9"/>
      <c r="HE279" s="9"/>
      <c r="HF279" s="9"/>
      <c r="HG279" s="9"/>
      <c r="HH279" s="9"/>
      <c r="HI279" s="9"/>
      <c r="HJ279" s="9"/>
      <c r="HK279" s="9"/>
      <c r="HL279" s="9"/>
      <c r="HM279" s="9"/>
      <c r="HN279" s="9"/>
      <c r="HO279" s="9"/>
    </row>
    <row r="280" spans="1:223" s="8" customFormat="1" ht="21.75" customHeight="1" x14ac:dyDescent="0.2">
      <c r="A280" s="163"/>
      <c r="B280" s="245" t="s">
        <v>1127</v>
      </c>
      <c r="C280" s="29" t="s">
        <v>101</v>
      </c>
      <c r="D280" s="273" t="s">
        <v>591</v>
      </c>
      <c r="E280" s="24" t="s">
        <v>863</v>
      </c>
      <c r="F280" s="465" t="str">
        <f t="shared" si="15"/>
        <v>@</v>
      </c>
      <c r="G280" s="89"/>
      <c r="H280" s="115" t="s">
        <v>254</v>
      </c>
      <c r="I280" s="152"/>
      <c r="J280" s="109" t="s">
        <v>259</v>
      </c>
      <c r="K280" s="109"/>
      <c r="L280" s="104"/>
      <c r="M280" s="297">
        <v>9360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</row>
    <row r="281" spans="1:223" s="8" customFormat="1" ht="21.75" customHeight="1" x14ac:dyDescent="0.2">
      <c r="A281" s="163"/>
      <c r="B281" s="74" t="s">
        <v>1128</v>
      </c>
      <c r="C281" s="75" t="s">
        <v>105</v>
      </c>
      <c r="D281" s="282" t="s">
        <v>314</v>
      </c>
      <c r="E281" s="78" t="s">
        <v>313</v>
      </c>
      <c r="F281" s="465" t="str">
        <f t="shared" si="15"/>
        <v>@</v>
      </c>
      <c r="G281" s="89"/>
      <c r="H281" s="115" t="s">
        <v>190</v>
      </c>
      <c r="I281" s="306"/>
      <c r="J281" s="112" t="s">
        <v>170</v>
      </c>
      <c r="K281" s="112"/>
      <c r="L281" s="106"/>
      <c r="M281" s="297">
        <v>7350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</row>
    <row r="282" spans="1:223" s="8" customFormat="1" ht="32.25" customHeight="1" x14ac:dyDescent="0.2">
      <c r="A282" s="163"/>
      <c r="B282" s="245" t="s">
        <v>1129</v>
      </c>
      <c r="C282" s="29" t="s">
        <v>101</v>
      </c>
      <c r="D282" s="273" t="s">
        <v>440</v>
      </c>
      <c r="E282" s="24" t="s">
        <v>326</v>
      </c>
      <c r="F282" s="465" t="str">
        <f t="shared" si="15"/>
        <v>@</v>
      </c>
      <c r="G282" s="89"/>
      <c r="H282" s="115" t="s">
        <v>254</v>
      </c>
      <c r="I282" s="305"/>
      <c r="J282" s="109" t="s">
        <v>172</v>
      </c>
      <c r="K282" s="109"/>
      <c r="L282" s="104"/>
      <c r="M282" s="297">
        <v>9290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</row>
    <row r="283" spans="1:223" s="8" customFormat="1" ht="29.25" customHeight="1" x14ac:dyDescent="0.2">
      <c r="A283" s="163"/>
      <c r="B283" s="245" t="s">
        <v>1130</v>
      </c>
      <c r="C283" s="29" t="s">
        <v>105</v>
      </c>
      <c r="D283" s="554" t="s">
        <v>49</v>
      </c>
      <c r="E283" s="24" t="s">
        <v>150</v>
      </c>
      <c r="F283" s="465" t="str">
        <f t="shared" si="15"/>
        <v>@</v>
      </c>
      <c r="G283" s="89"/>
      <c r="H283" s="115" t="s">
        <v>202</v>
      </c>
      <c r="I283" s="306"/>
      <c r="J283" s="112" t="s">
        <v>161</v>
      </c>
      <c r="K283" s="122"/>
      <c r="L283" s="104"/>
      <c r="M283" s="297">
        <v>6690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</row>
    <row r="284" spans="1:223" s="8" customFormat="1" ht="30.75" customHeight="1" x14ac:dyDescent="0.2">
      <c r="A284" s="163"/>
      <c r="B284" s="245" t="s">
        <v>1131</v>
      </c>
      <c r="C284" s="29" t="s">
        <v>105</v>
      </c>
      <c r="D284" s="554" t="s">
        <v>49</v>
      </c>
      <c r="E284" s="24" t="s">
        <v>35</v>
      </c>
      <c r="F284" s="465" t="str">
        <f t="shared" si="15"/>
        <v>@</v>
      </c>
      <c r="G284" s="89"/>
      <c r="H284" s="115" t="s">
        <v>57</v>
      </c>
      <c r="I284" s="306"/>
      <c r="J284" s="112" t="s">
        <v>161</v>
      </c>
      <c r="K284" s="122"/>
      <c r="L284" s="234" t="s">
        <v>178</v>
      </c>
      <c r="M284" s="297">
        <v>17640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9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9"/>
      <c r="FZ284" s="9"/>
      <c r="GA284" s="9"/>
      <c r="GB284" s="9"/>
      <c r="GC284" s="9"/>
      <c r="GD284" s="9"/>
      <c r="GE284" s="9"/>
      <c r="GF284" s="9"/>
      <c r="GG284" s="9"/>
      <c r="GH284" s="9"/>
      <c r="GI284" s="9"/>
      <c r="GJ284" s="9"/>
      <c r="GK284" s="9"/>
      <c r="GL284" s="9"/>
      <c r="GM284" s="9"/>
      <c r="GN284" s="9"/>
      <c r="GO284" s="9"/>
      <c r="GP284" s="9"/>
      <c r="GQ284" s="9"/>
      <c r="GR284" s="9"/>
      <c r="GS284" s="9"/>
      <c r="GT284" s="9"/>
      <c r="GU284" s="9"/>
      <c r="GV284" s="9"/>
      <c r="GW284" s="9"/>
      <c r="GX284" s="9"/>
      <c r="GY284" s="9"/>
      <c r="GZ284" s="9"/>
      <c r="HA284" s="9"/>
      <c r="HB284" s="9"/>
      <c r="HC284" s="9"/>
      <c r="HD284" s="9"/>
      <c r="HE284" s="9"/>
      <c r="HF284" s="9"/>
      <c r="HG284" s="9"/>
      <c r="HH284" s="9"/>
      <c r="HI284" s="9"/>
      <c r="HJ284" s="9"/>
      <c r="HK284" s="9"/>
      <c r="HL284" s="9"/>
      <c r="HM284" s="9"/>
      <c r="HN284" s="9"/>
      <c r="HO284" s="9"/>
    </row>
    <row r="285" spans="1:223" s="50" customFormat="1" ht="27" x14ac:dyDescent="0.35">
      <c r="A285" s="163"/>
      <c r="B285" s="464"/>
      <c r="C285" s="460"/>
      <c r="D285" s="542" t="s">
        <v>330</v>
      </c>
      <c r="E285" s="541"/>
      <c r="F285" s="480"/>
      <c r="G285" s="461"/>
      <c r="H285" s="478"/>
      <c r="I285" s="509"/>
      <c r="J285" s="476"/>
      <c r="K285" s="508"/>
      <c r="L285" s="507"/>
      <c r="M285" s="455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</row>
    <row r="286" spans="1:223" s="17" customFormat="1" ht="23.25" customHeight="1" x14ac:dyDescent="0.25">
      <c r="A286" s="163"/>
      <c r="B286" s="245" t="s">
        <v>1132</v>
      </c>
      <c r="C286" s="29" t="s">
        <v>105</v>
      </c>
      <c r="D286" s="273" t="s">
        <v>332</v>
      </c>
      <c r="E286" s="44" t="s">
        <v>490</v>
      </c>
      <c r="F286" s="465" t="str">
        <f t="shared" ref="F286:F309" si="16">HYPERLINK("http://www.bosal-autoflex.ru/instructions1/"&amp;LEFT(B286,4)&amp;MID(B286,6,4)&amp;".pdf","@")</f>
        <v>@</v>
      </c>
      <c r="G286" s="80"/>
      <c r="H286" s="113" t="s">
        <v>192</v>
      </c>
      <c r="I286" s="152" t="s">
        <v>155</v>
      </c>
      <c r="J286" s="109" t="s">
        <v>158</v>
      </c>
      <c r="K286" s="109"/>
      <c r="L286" s="122"/>
      <c r="M286" s="297">
        <v>7450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</row>
    <row r="287" spans="1:223" s="16" customFormat="1" ht="22.5" customHeight="1" x14ac:dyDescent="0.25">
      <c r="A287" s="163"/>
      <c r="B287" s="245" t="s">
        <v>1133</v>
      </c>
      <c r="C287" s="29" t="s">
        <v>105</v>
      </c>
      <c r="D287" s="285" t="s">
        <v>336</v>
      </c>
      <c r="E287" s="44" t="s">
        <v>118</v>
      </c>
      <c r="F287" s="465" t="str">
        <f t="shared" si="16"/>
        <v>@</v>
      </c>
      <c r="G287" s="80"/>
      <c r="H287" s="113" t="s">
        <v>227</v>
      </c>
      <c r="I287" s="93" t="s">
        <v>155</v>
      </c>
      <c r="J287" s="110" t="s">
        <v>248</v>
      </c>
      <c r="K287" s="110"/>
      <c r="L287" s="122"/>
      <c r="M287" s="297">
        <v>7710</v>
      </c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2"/>
      <c r="DI287" s="12"/>
      <c r="DJ287" s="12"/>
      <c r="DK287" s="12"/>
      <c r="DL287" s="12"/>
      <c r="DM287" s="12"/>
      <c r="DN287" s="12"/>
      <c r="DO287" s="12"/>
      <c r="DP287" s="12"/>
      <c r="DQ287" s="12"/>
      <c r="DR287" s="12"/>
      <c r="DS287" s="12"/>
      <c r="DT287" s="12"/>
      <c r="DU287" s="12"/>
      <c r="DV287" s="12"/>
      <c r="DW287" s="12"/>
      <c r="DX287" s="12"/>
      <c r="DY287" s="12"/>
      <c r="DZ287" s="12"/>
      <c r="EA287" s="12"/>
      <c r="EB287" s="12"/>
      <c r="EC287" s="12"/>
      <c r="ED287" s="12"/>
      <c r="EE287" s="12"/>
      <c r="EF287" s="12"/>
      <c r="EG287" s="12"/>
      <c r="EH287" s="12"/>
      <c r="EI287" s="12"/>
      <c r="EJ287" s="12"/>
      <c r="EK287" s="12"/>
      <c r="EL287" s="12"/>
      <c r="EM287" s="12"/>
      <c r="EN287" s="12"/>
      <c r="EO287" s="12"/>
      <c r="EP287" s="12"/>
      <c r="EQ287" s="12"/>
      <c r="ER287" s="12"/>
      <c r="ES287" s="12"/>
      <c r="ET287" s="12"/>
      <c r="EU287" s="12"/>
      <c r="EV287" s="12"/>
      <c r="EW287" s="12"/>
      <c r="EX287" s="12"/>
      <c r="EY287" s="12"/>
      <c r="EZ287" s="12"/>
      <c r="FA287" s="12"/>
      <c r="FB287" s="12"/>
      <c r="FC287" s="12"/>
      <c r="FD287" s="12"/>
      <c r="FE287" s="12"/>
      <c r="FF287" s="12"/>
      <c r="FG287" s="12"/>
      <c r="FH287" s="12"/>
      <c r="FI287" s="12"/>
      <c r="FJ287" s="12"/>
      <c r="FK287" s="12"/>
      <c r="FL287" s="12"/>
      <c r="FM287" s="12"/>
      <c r="FN287" s="12"/>
      <c r="FO287" s="12"/>
      <c r="FP287" s="12"/>
      <c r="FQ287" s="12"/>
      <c r="FR287" s="12"/>
      <c r="FS287" s="12"/>
      <c r="FT287" s="12"/>
      <c r="FU287" s="12"/>
      <c r="FV287" s="12"/>
      <c r="FW287" s="12"/>
      <c r="FX287" s="12"/>
      <c r="FY287" s="12"/>
      <c r="FZ287" s="12"/>
      <c r="GA287" s="12"/>
      <c r="GB287" s="12"/>
      <c r="GC287" s="12"/>
      <c r="GD287" s="12"/>
      <c r="GE287" s="12"/>
      <c r="GF287" s="12"/>
      <c r="GG287" s="12"/>
      <c r="GH287" s="12"/>
      <c r="GI287" s="12"/>
      <c r="GJ287" s="12"/>
      <c r="GK287" s="12"/>
      <c r="GL287" s="12"/>
      <c r="GM287" s="12"/>
      <c r="GN287" s="12"/>
      <c r="GO287" s="12"/>
      <c r="GP287" s="12"/>
      <c r="GQ287" s="12"/>
      <c r="GR287" s="12"/>
      <c r="GS287" s="12"/>
      <c r="GT287" s="12"/>
      <c r="GU287" s="12"/>
      <c r="GV287" s="12"/>
      <c r="GW287" s="12"/>
      <c r="GX287" s="12"/>
      <c r="GY287" s="12"/>
      <c r="GZ287" s="12"/>
      <c r="HA287" s="12"/>
      <c r="HB287" s="12"/>
      <c r="HC287" s="12"/>
      <c r="HD287" s="12"/>
      <c r="HE287" s="12"/>
      <c r="HF287" s="12"/>
      <c r="HG287" s="12"/>
      <c r="HH287" s="12"/>
      <c r="HI287" s="12"/>
      <c r="HJ287" s="12"/>
      <c r="HK287" s="12"/>
      <c r="HL287" s="12"/>
      <c r="HM287" s="12"/>
      <c r="HN287" s="12"/>
      <c r="HO287" s="12"/>
    </row>
    <row r="288" spans="1:223" s="4" customFormat="1" ht="22.5" customHeight="1" x14ac:dyDescent="0.2">
      <c r="A288" s="163"/>
      <c r="B288" s="74" t="s">
        <v>1134</v>
      </c>
      <c r="C288" s="79" t="s">
        <v>105</v>
      </c>
      <c r="D288" s="282" t="s">
        <v>1680</v>
      </c>
      <c r="E288" s="87" t="s">
        <v>625</v>
      </c>
      <c r="F288" s="465" t="str">
        <f t="shared" si="16"/>
        <v>@</v>
      </c>
      <c r="G288" s="522"/>
      <c r="H288" s="115" t="s">
        <v>642</v>
      </c>
      <c r="I288" s="93"/>
      <c r="J288" s="302" t="s">
        <v>659</v>
      </c>
      <c r="K288" s="235"/>
      <c r="L288" s="108"/>
      <c r="M288" s="297">
        <v>7710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</row>
    <row r="289" spans="1:223" ht="22.5" customHeight="1" x14ac:dyDescent="0.2">
      <c r="B289" s="245" t="s">
        <v>1135</v>
      </c>
      <c r="C289" s="79" t="s">
        <v>105</v>
      </c>
      <c r="D289" s="273" t="s">
        <v>555</v>
      </c>
      <c r="E289" s="24" t="s">
        <v>386</v>
      </c>
      <c r="F289" s="465" t="str">
        <f t="shared" si="16"/>
        <v>@</v>
      </c>
      <c r="G289" s="89"/>
      <c r="H289" s="115" t="s">
        <v>180</v>
      </c>
      <c r="I289" s="93" t="s">
        <v>155</v>
      </c>
      <c r="J289" s="101" t="s">
        <v>248</v>
      </c>
      <c r="K289" s="119"/>
      <c r="L289" s="108"/>
      <c r="M289" s="297">
        <v>7460</v>
      </c>
      <c r="AJ289" s="2"/>
      <c r="AK289" s="2"/>
      <c r="AL289" s="2"/>
      <c r="AM289" s="2"/>
    </row>
    <row r="290" spans="1:223" s="10" customFormat="1" ht="22.5" customHeight="1" x14ac:dyDescent="0.2">
      <c r="A290" s="163"/>
      <c r="B290" s="245" t="s">
        <v>1136</v>
      </c>
      <c r="C290" s="79" t="s">
        <v>105</v>
      </c>
      <c r="D290" s="273" t="s">
        <v>1679</v>
      </c>
      <c r="E290" s="24" t="s">
        <v>386</v>
      </c>
      <c r="F290" s="465" t="str">
        <f t="shared" si="16"/>
        <v>@</v>
      </c>
      <c r="G290" s="522"/>
      <c r="H290" s="115" t="s">
        <v>647</v>
      </c>
      <c r="I290" s="93" t="s">
        <v>155</v>
      </c>
      <c r="J290" s="101" t="s">
        <v>248</v>
      </c>
      <c r="K290" s="119" t="s">
        <v>546</v>
      </c>
      <c r="L290" s="108"/>
      <c r="M290" s="297">
        <v>7460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</row>
    <row r="291" spans="1:223" s="4" customFormat="1" ht="23.25" customHeight="1" x14ac:dyDescent="0.35">
      <c r="A291" s="163"/>
      <c r="B291" s="245" t="s">
        <v>1137</v>
      </c>
      <c r="C291" s="29" t="s">
        <v>105</v>
      </c>
      <c r="D291" s="273" t="s">
        <v>335</v>
      </c>
      <c r="E291" s="44" t="s">
        <v>372</v>
      </c>
      <c r="F291" s="465" t="str">
        <f t="shared" si="16"/>
        <v>@</v>
      </c>
      <c r="G291" s="80"/>
      <c r="H291" s="113" t="s">
        <v>226</v>
      </c>
      <c r="I291" s="98"/>
      <c r="J291" s="109" t="s">
        <v>167</v>
      </c>
      <c r="K291" s="102"/>
      <c r="L291" s="107"/>
      <c r="M291" s="297">
        <v>8350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</row>
    <row r="292" spans="1:223" s="4" customFormat="1" ht="22.5" customHeight="1" x14ac:dyDescent="0.2">
      <c r="A292" s="163"/>
      <c r="B292" s="74" t="s">
        <v>1138</v>
      </c>
      <c r="C292" s="79" t="s">
        <v>105</v>
      </c>
      <c r="D292" s="273" t="s">
        <v>335</v>
      </c>
      <c r="E292" s="87" t="s">
        <v>33</v>
      </c>
      <c r="F292" s="465" t="str">
        <f t="shared" si="16"/>
        <v>@</v>
      </c>
      <c r="G292" s="89"/>
      <c r="H292" s="115" t="s">
        <v>587</v>
      </c>
      <c r="I292" s="93" t="s">
        <v>155</v>
      </c>
      <c r="J292" s="101" t="s">
        <v>161</v>
      </c>
      <c r="K292" s="328"/>
      <c r="L292" s="108"/>
      <c r="M292" s="297">
        <v>8350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</row>
    <row r="293" spans="1:223" s="4" customFormat="1" ht="22.5" customHeight="1" x14ac:dyDescent="0.35">
      <c r="A293" s="163"/>
      <c r="B293" s="74" t="s">
        <v>1139</v>
      </c>
      <c r="C293" s="79" t="s">
        <v>101</v>
      </c>
      <c r="D293" s="282" t="s">
        <v>449</v>
      </c>
      <c r="E293" s="87" t="s">
        <v>108</v>
      </c>
      <c r="F293" s="465" t="str">
        <f t="shared" si="16"/>
        <v>@</v>
      </c>
      <c r="G293" s="80"/>
      <c r="H293" s="115" t="s">
        <v>254</v>
      </c>
      <c r="I293" s="307"/>
      <c r="J293" s="101" t="s">
        <v>172</v>
      </c>
      <c r="K293" s="328"/>
      <c r="L293" s="108"/>
      <c r="M293" s="297">
        <v>9110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</row>
    <row r="294" spans="1:223" s="4" customFormat="1" ht="25.5" customHeight="1" x14ac:dyDescent="0.25">
      <c r="A294" s="163"/>
      <c r="B294" s="245" t="s">
        <v>1140</v>
      </c>
      <c r="C294" s="29" t="s">
        <v>105</v>
      </c>
      <c r="D294" s="273" t="s">
        <v>18</v>
      </c>
      <c r="E294" s="44" t="s">
        <v>118</v>
      </c>
      <c r="F294" s="465" t="str">
        <f t="shared" si="16"/>
        <v>@</v>
      </c>
      <c r="G294" s="80"/>
      <c r="H294" s="113" t="s">
        <v>228</v>
      </c>
      <c r="I294" s="93" t="s">
        <v>155</v>
      </c>
      <c r="J294" s="109" t="s">
        <v>159</v>
      </c>
      <c r="K294" s="109"/>
      <c r="L294" s="122"/>
      <c r="M294" s="297">
        <v>7810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</row>
    <row r="295" spans="1:223" s="4" customFormat="1" ht="22.5" customHeight="1" x14ac:dyDescent="0.2">
      <c r="A295" s="163"/>
      <c r="B295" s="74" t="s">
        <v>1141</v>
      </c>
      <c r="C295" s="79" t="s">
        <v>105</v>
      </c>
      <c r="D295" s="273" t="s">
        <v>384</v>
      </c>
      <c r="E295" s="87" t="s">
        <v>385</v>
      </c>
      <c r="F295" s="465" t="str">
        <f t="shared" si="16"/>
        <v>@</v>
      </c>
      <c r="G295" s="89"/>
      <c r="H295" s="115" t="s">
        <v>223</v>
      </c>
      <c r="I295" s="93"/>
      <c r="J295" s="112" t="s">
        <v>258</v>
      </c>
      <c r="K295" s="124"/>
      <c r="L295" s="108"/>
      <c r="M295" s="297">
        <v>9240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</row>
    <row r="296" spans="1:223" s="4" customFormat="1" ht="23.25" customHeight="1" x14ac:dyDescent="0.25">
      <c r="A296" s="163"/>
      <c r="B296" s="245" t="s">
        <v>1142</v>
      </c>
      <c r="C296" s="29" t="s">
        <v>105</v>
      </c>
      <c r="D296" s="273" t="s">
        <v>1546</v>
      </c>
      <c r="E296" s="44" t="s">
        <v>1545</v>
      </c>
      <c r="F296" s="465" t="str">
        <f t="shared" si="16"/>
        <v>@</v>
      </c>
      <c r="G296" s="80"/>
      <c r="H296" s="113" t="s">
        <v>225</v>
      </c>
      <c r="I296" s="152" t="s">
        <v>155</v>
      </c>
      <c r="J296" s="109" t="s">
        <v>161</v>
      </c>
      <c r="K296" s="109"/>
      <c r="L296" s="122"/>
      <c r="M296" s="297">
        <v>5280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</row>
    <row r="297" spans="1:223" s="4" customFormat="1" ht="23.25" customHeight="1" x14ac:dyDescent="0.25">
      <c r="A297" s="163"/>
      <c r="B297" s="245" t="s">
        <v>1544</v>
      </c>
      <c r="C297" s="29" t="s">
        <v>105</v>
      </c>
      <c r="D297" s="273" t="s">
        <v>1678</v>
      </c>
      <c r="E297" s="44" t="s">
        <v>725</v>
      </c>
      <c r="F297" s="465" t="str">
        <f t="shared" si="16"/>
        <v>@</v>
      </c>
      <c r="G297" s="81"/>
      <c r="H297" s="113" t="s">
        <v>618</v>
      </c>
      <c r="I297" s="152" t="s">
        <v>155</v>
      </c>
      <c r="J297" s="109" t="s">
        <v>730</v>
      </c>
      <c r="K297" s="109" t="s">
        <v>546</v>
      </c>
      <c r="L297" s="122"/>
      <c r="M297" s="297">
        <v>7200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</row>
    <row r="298" spans="1:223" s="4" customFormat="1" ht="22.5" customHeight="1" x14ac:dyDescent="0.35">
      <c r="A298" s="163"/>
      <c r="B298" s="340" t="s">
        <v>1143</v>
      </c>
      <c r="C298" s="340" t="s">
        <v>105</v>
      </c>
      <c r="D298" s="273" t="s">
        <v>331</v>
      </c>
      <c r="E298" s="24" t="s">
        <v>429</v>
      </c>
      <c r="F298" s="465" t="str">
        <f t="shared" si="16"/>
        <v>@</v>
      </c>
      <c r="G298" s="90"/>
      <c r="H298" s="113" t="s">
        <v>223</v>
      </c>
      <c r="I298" s="313"/>
      <c r="J298" s="109" t="s">
        <v>258</v>
      </c>
      <c r="K298" s="102"/>
      <c r="L298" s="107"/>
      <c r="M298" s="297">
        <v>8690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</row>
    <row r="299" spans="1:223" s="4" customFormat="1" ht="22.5" customHeight="1" x14ac:dyDescent="0.2">
      <c r="A299" s="34"/>
      <c r="B299" s="74" t="s">
        <v>1144</v>
      </c>
      <c r="C299" s="79" t="s">
        <v>123</v>
      </c>
      <c r="D299" s="273" t="s">
        <v>331</v>
      </c>
      <c r="E299" s="24" t="s">
        <v>429</v>
      </c>
      <c r="F299" s="465" t="str">
        <f t="shared" si="16"/>
        <v>@</v>
      </c>
      <c r="G299" s="89"/>
      <c r="H299" s="115" t="s">
        <v>60</v>
      </c>
      <c r="I299" s="93"/>
      <c r="J299" s="112" t="s">
        <v>58</v>
      </c>
      <c r="K299" s="124"/>
      <c r="L299" s="108"/>
      <c r="M299" s="297">
        <v>9560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</row>
    <row r="300" spans="1:223" s="4" customFormat="1" ht="22.5" customHeight="1" x14ac:dyDescent="0.25">
      <c r="A300" s="163"/>
      <c r="B300" s="74" t="s">
        <v>1145</v>
      </c>
      <c r="C300" s="79" t="s">
        <v>101</v>
      </c>
      <c r="D300" s="273" t="s">
        <v>548</v>
      </c>
      <c r="E300" s="24" t="s">
        <v>386</v>
      </c>
      <c r="F300" s="465" t="str">
        <f t="shared" si="16"/>
        <v>@</v>
      </c>
      <c r="G300" s="80"/>
      <c r="H300" s="115" t="s">
        <v>254</v>
      </c>
      <c r="I300" s="93"/>
      <c r="J300" s="112" t="s">
        <v>161</v>
      </c>
      <c r="K300" s="235" t="s">
        <v>546</v>
      </c>
      <c r="L300" s="108"/>
      <c r="M300" s="297">
        <v>10860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</row>
    <row r="301" spans="1:223" s="4" customFormat="1" ht="22.5" customHeight="1" x14ac:dyDescent="0.25">
      <c r="A301" s="163"/>
      <c r="B301" s="245" t="s">
        <v>1146</v>
      </c>
      <c r="C301" s="29" t="s">
        <v>105</v>
      </c>
      <c r="D301" s="273" t="s">
        <v>333</v>
      </c>
      <c r="E301" s="44" t="s">
        <v>728</v>
      </c>
      <c r="F301" s="465" t="str">
        <f t="shared" si="16"/>
        <v>@</v>
      </c>
      <c r="G301" s="80"/>
      <c r="H301" s="113" t="s">
        <v>224</v>
      </c>
      <c r="I301" s="93" t="s">
        <v>155</v>
      </c>
      <c r="J301" s="109" t="s">
        <v>161</v>
      </c>
      <c r="K301" s="102"/>
      <c r="L301" s="122"/>
      <c r="M301" s="297">
        <v>6630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</row>
    <row r="302" spans="1:223" s="4" customFormat="1" ht="22.5" customHeight="1" x14ac:dyDescent="0.25">
      <c r="A302" s="163"/>
      <c r="B302" s="245" t="s">
        <v>1543</v>
      </c>
      <c r="C302" s="29" t="s">
        <v>105</v>
      </c>
      <c r="D302" s="273" t="s">
        <v>1677</v>
      </c>
      <c r="E302" s="44" t="s">
        <v>725</v>
      </c>
      <c r="F302" s="465" t="str">
        <f t="shared" si="16"/>
        <v>@</v>
      </c>
      <c r="G302" s="81"/>
      <c r="H302" s="113" t="s">
        <v>671</v>
      </c>
      <c r="I302" s="93" t="s">
        <v>155</v>
      </c>
      <c r="J302" s="109" t="s">
        <v>162</v>
      </c>
      <c r="K302" s="102"/>
      <c r="L302" s="122"/>
      <c r="M302" s="297">
        <v>6390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</row>
    <row r="303" spans="1:223" s="4" customFormat="1" ht="30" customHeight="1" x14ac:dyDescent="0.25">
      <c r="A303" s="163"/>
      <c r="B303" s="245" t="s">
        <v>1147</v>
      </c>
      <c r="C303" s="29" t="s">
        <v>105</v>
      </c>
      <c r="D303" s="273" t="s">
        <v>739</v>
      </c>
      <c r="E303" s="44" t="s">
        <v>799</v>
      </c>
      <c r="F303" s="465" t="str">
        <f t="shared" si="16"/>
        <v>@</v>
      </c>
      <c r="G303" s="80"/>
      <c r="H303" s="113" t="s">
        <v>1542</v>
      </c>
      <c r="I303" s="93" t="s">
        <v>155</v>
      </c>
      <c r="J303" s="112" t="s">
        <v>159</v>
      </c>
      <c r="K303" s="124" t="s">
        <v>1286</v>
      </c>
      <c r="L303" s="107"/>
      <c r="M303" s="297">
        <v>9090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</row>
    <row r="304" spans="1:223" s="4" customFormat="1" ht="27" x14ac:dyDescent="0.2">
      <c r="A304" s="163"/>
      <c r="B304" s="74" t="s">
        <v>1148</v>
      </c>
      <c r="C304" s="79" t="s">
        <v>105</v>
      </c>
      <c r="D304" s="282" t="s">
        <v>1676</v>
      </c>
      <c r="E304" s="87" t="s">
        <v>725</v>
      </c>
      <c r="F304" s="465" t="str">
        <f t="shared" si="16"/>
        <v>@</v>
      </c>
      <c r="G304" s="522"/>
      <c r="H304" s="115" t="s">
        <v>239</v>
      </c>
      <c r="I304" s="93" t="s">
        <v>155</v>
      </c>
      <c r="J304" s="112" t="s">
        <v>161</v>
      </c>
      <c r="K304" s="235"/>
      <c r="L304" s="108"/>
      <c r="M304" s="297">
        <v>6790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</row>
    <row r="305" spans="1:223" s="4" customFormat="1" ht="22.5" customHeight="1" x14ac:dyDescent="0.25">
      <c r="A305" s="163"/>
      <c r="B305" s="74" t="s">
        <v>1149</v>
      </c>
      <c r="C305" s="79" t="s">
        <v>105</v>
      </c>
      <c r="D305" s="282" t="s">
        <v>337</v>
      </c>
      <c r="E305" s="87" t="s">
        <v>1541</v>
      </c>
      <c r="F305" s="465" t="str">
        <f t="shared" si="16"/>
        <v>@</v>
      </c>
      <c r="G305" s="80"/>
      <c r="H305" s="115" t="s">
        <v>256</v>
      </c>
      <c r="I305" s="93" t="s">
        <v>155</v>
      </c>
      <c r="J305" s="112" t="s">
        <v>159</v>
      </c>
      <c r="K305" s="124"/>
      <c r="L305" s="108"/>
      <c r="M305" s="297">
        <v>7440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</row>
    <row r="306" spans="1:223" s="4" customFormat="1" ht="22.5" customHeight="1" x14ac:dyDescent="0.25">
      <c r="A306" s="163"/>
      <c r="B306" s="74" t="s">
        <v>1540</v>
      </c>
      <c r="C306" s="79" t="s">
        <v>105</v>
      </c>
      <c r="D306" s="282" t="s">
        <v>1675</v>
      </c>
      <c r="E306" s="87" t="s">
        <v>1493</v>
      </c>
      <c r="F306" s="465" t="str">
        <f t="shared" si="16"/>
        <v>@</v>
      </c>
      <c r="G306" s="553" t="s">
        <v>1503</v>
      </c>
      <c r="H306" s="115" t="s">
        <v>1539</v>
      </c>
      <c r="I306" s="93"/>
      <c r="J306" s="112" t="s">
        <v>162</v>
      </c>
      <c r="K306" s="124" t="s">
        <v>546</v>
      </c>
      <c r="L306" s="108"/>
      <c r="M306" s="297">
        <v>6930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</row>
    <row r="307" spans="1:223" s="4" customFormat="1" ht="21" customHeight="1" x14ac:dyDescent="0.25">
      <c r="A307" s="163"/>
      <c r="B307" s="245" t="s">
        <v>1150</v>
      </c>
      <c r="C307" s="29" t="s">
        <v>105</v>
      </c>
      <c r="D307" s="273" t="s">
        <v>866</v>
      </c>
      <c r="E307" s="44" t="s">
        <v>334</v>
      </c>
      <c r="F307" s="465" t="str">
        <f t="shared" si="16"/>
        <v>@</v>
      </c>
      <c r="G307" s="80"/>
      <c r="H307" s="113" t="s">
        <v>200</v>
      </c>
      <c r="I307" s="93" t="s">
        <v>155</v>
      </c>
      <c r="J307" s="109" t="s">
        <v>170</v>
      </c>
      <c r="K307" s="109"/>
      <c r="L307" s="122"/>
      <c r="M307" s="297">
        <v>9240</v>
      </c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</row>
    <row r="308" spans="1:223" s="4" customFormat="1" ht="24.75" customHeight="1" x14ac:dyDescent="0.2">
      <c r="A308" s="163"/>
      <c r="B308" s="74" t="s">
        <v>1151</v>
      </c>
      <c r="C308" s="79" t="s">
        <v>105</v>
      </c>
      <c r="D308" s="282" t="s">
        <v>865</v>
      </c>
      <c r="E308" s="87" t="s">
        <v>1538</v>
      </c>
      <c r="F308" s="465" t="str">
        <f t="shared" si="16"/>
        <v>@</v>
      </c>
      <c r="G308" s="89"/>
      <c r="H308" s="115" t="s">
        <v>494</v>
      </c>
      <c r="I308" s="93"/>
      <c r="J308" s="112" t="s">
        <v>161</v>
      </c>
      <c r="K308" s="235"/>
      <c r="L308" s="108"/>
      <c r="M308" s="297">
        <v>9360</v>
      </c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</row>
    <row r="309" spans="1:223" s="4" customFormat="1" ht="24.75" customHeight="1" x14ac:dyDescent="0.2">
      <c r="A309" s="163"/>
      <c r="B309" s="74" t="s">
        <v>1537</v>
      </c>
      <c r="C309" s="79" t="s">
        <v>105</v>
      </c>
      <c r="D309" s="282" t="s">
        <v>1674</v>
      </c>
      <c r="E309" s="87" t="s">
        <v>1493</v>
      </c>
      <c r="F309" s="465" t="str">
        <f t="shared" si="16"/>
        <v>@</v>
      </c>
      <c r="G309" s="492" t="s">
        <v>1527</v>
      </c>
      <c r="H309" s="115" t="s">
        <v>1536</v>
      </c>
      <c r="I309" s="93"/>
      <c r="J309" s="112" t="s">
        <v>172</v>
      </c>
      <c r="K309" s="235" t="s">
        <v>546</v>
      </c>
      <c r="L309" s="108"/>
      <c r="M309" s="297">
        <v>8960</v>
      </c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</row>
    <row r="310" spans="1:223" s="50" customFormat="1" ht="23.25" x14ac:dyDescent="0.35">
      <c r="A310" s="163"/>
      <c r="B310" s="464"/>
      <c r="C310" s="460"/>
      <c r="D310" s="542" t="s">
        <v>338</v>
      </c>
      <c r="E310" s="541"/>
      <c r="F310" s="473"/>
      <c r="G310" s="461"/>
      <c r="H310" s="478"/>
      <c r="I310" s="509"/>
      <c r="J310" s="476"/>
      <c r="K310" s="508"/>
      <c r="L310" s="507"/>
      <c r="M310" s="455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</row>
    <row r="311" spans="1:223" ht="18.75" customHeight="1" x14ac:dyDescent="0.35">
      <c r="B311" s="245" t="s">
        <v>1152</v>
      </c>
      <c r="C311" s="29" t="s">
        <v>105</v>
      </c>
      <c r="D311" s="273" t="s">
        <v>512</v>
      </c>
      <c r="E311" s="24" t="s">
        <v>145</v>
      </c>
      <c r="F311" s="465" t="str">
        <f>HYPERLINK("http://www.bosal-autoflex.ru/instructions1/"&amp;LEFT(B311,4)&amp;MID(B311,6,4)&amp;".pdf","@")</f>
        <v>@</v>
      </c>
      <c r="G311" s="80"/>
      <c r="H311" s="115" t="s">
        <v>223</v>
      </c>
      <c r="I311" s="99"/>
      <c r="J311" s="112" t="s">
        <v>174</v>
      </c>
      <c r="K311" s="112" t="s">
        <v>546</v>
      </c>
      <c r="L311" s="108"/>
      <c r="M311" s="297">
        <v>8310</v>
      </c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</row>
    <row r="312" spans="1:223" ht="21.75" customHeight="1" x14ac:dyDescent="0.35">
      <c r="B312" s="245" t="s">
        <v>1153</v>
      </c>
      <c r="C312" s="29" t="s">
        <v>105</v>
      </c>
      <c r="D312" s="273" t="s">
        <v>513</v>
      </c>
      <c r="E312" s="24" t="s">
        <v>491</v>
      </c>
      <c r="F312" s="465" t="str">
        <f>HYPERLINK("http://www.bosal-autoflex.ru/instructions1/"&amp;LEFT(B312,4)&amp;MID(B312,6,4)&amp;".pdf","@")</f>
        <v>@</v>
      </c>
      <c r="G312" s="80"/>
      <c r="H312" s="115" t="s">
        <v>199</v>
      </c>
      <c r="I312" s="99"/>
      <c r="J312" s="112" t="s">
        <v>175</v>
      </c>
      <c r="K312" s="112" t="s">
        <v>546</v>
      </c>
      <c r="L312" s="108"/>
      <c r="M312" s="297">
        <v>7060</v>
      </c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</row>
    <row r="313" spans="1:223" ht="27" customHeight="1" x14ac:dyDescent="0.35">
      <c r="B313" s="245" t="s">
        <v>1154</v>
      </c>
      <c r="C313" s="29" t="s">
        <v>105</v>
      </c>
      <c r="D313" s="273" t="s">
        <v>514</v>
      </c>
      <c r="E313" s="78" t="s">
        <v>125</v>
      </c>
      <c r="F313" s="465" t="str">
        <f>HYPERLINK("http://www.bosal-autoflex.ru/instructions1/"&amp;LEFT(B313,4)&amp;MID(B313,6,4)&amp;".pdf","@")</f>
        <v>@</v>
      </c>
      <c r="G313" s="80"/>
      <c r="H313" s="115" t="s">
        <v>196</v>
      </c>
      <c r="I313" s="99"/>
      <c r="J313" s="112" t="s">
        <v>252</v>
      </c>
      <c r="K313" s="112" t="s">
        <v>546</v>
      </c>
      <c r="L313" s="108"/>
      <c r="M313" s="297">
        <v>7890</v>
      </c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</row>
    <row r="314" spans="1:223" ht="24.75" customHeight="1" x14ac:dyDescent="0.25">
      <c r="B314" s="245" t="s">
        <v>1155</v>
      </c>
      <c r="C314" s="29" t="s">
        <v>105</v>
      </c>
      <c r="D314" s="273" t="s">
        <v>518</v>
      </c>
      <c r="E314" s="78" t="s">
        <v>10</v>
      </c>
      <c r="F314" s="465" t="str">
        <f>HYPERLINK("http://www.bosal-autoflex.ru/instructions1/"&amp;LEFT(B314,4)&amp;MID(B314,6,4)&amp;".pdf","@")</f>
        <v>@</v>
      </c>
      <c r="G314" s="80"/>
      <c r="H314" s="115" t="s">
        <v>216</v>
      </c>
      <c r="I314" s="152" t="s">
        <v>155</v>
      </c>
      <c r="J314" s="112" t="s">
        <v>245</v>
      </c>
      <c r="K314" s="112" t="s">
        <v>645</v>
      </c>
      <c r="L314" s="108"/>
      <c r="M314" s="297">
        <v>6810</v>
      </c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</row>
    <row r="315" spans="1:223" ht="27.75" customHeight="1" x14ac:dyDescent="0.25">
      <c r="B315" s="245" t="s">
        <v>686</v>
      </c>
      <c r="C315" s="29" t="s">
        <v>105</v>
      </c>
      <c r="D315" s="273" t="s">
        <v>1673</v>
      </c>
      <c r="E315" s="78" t="s">
        <v>10</v>
      </c>
      <c r="F315" s="465" t="str">
        <f>HYPERLINK("http://www.catalogue.bosal.com/pdf/pdf_mi/037051.pdf","@")</f>
        <v>@</v>
      </c>
      <c r="G315" s="493"/>
      <c r="H315" s="115"/>
      <c r="I315" s="152" t="s">
        <v>155</v>
      </c>
      <c r="J315" s="112" t="s">
        <v>161</v>
      </c>
      <c r="K315" s="112" t="s">
        <v>872</v>
      </c>
      <c r="L315" s="108"/>
      <c r="M315" s="297">
        <v>8890</v>
      </c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  <c r="GQ315" s="8"/>
      <c r="GR315" s="8"/>
      <c r="GS315" s="8"/>
      <c r="GT315" s="8"/>
      <c r="GU315" s="8"/>
      <c r="GV315" s="8"/>
      <c r="GW315" s="8"/>
      <c r="GX315" s="8"/>
      <c r="GY315" s="8"/>
      <c r="GZ315" s="8"/>
      <c r="HA315" s="8"/>
      <c r="HB315" s="8"/>
      <c r="HC315" s="8"/>
      <c r="HD315" s="8"/>
      <c r="HE315" s="8"/>
      <c r="HF315" s="8"/>
      <c r="HG315" s="8"/>
      <c r="HH315" s="8"/>
      <c r="HI315" s="8"/>
      <c r="HJ315" s="8"/>
      <c r="HK315" s="8"/>
      <c r="HL315" s="8"/>
      <c r="HM315" s="8"/>
      <c r="HN315" s="8"/>
      <c r="HO315" s="8"/>
    </row>
    <row r="316" spans="1:223" ht="36" customHeight="1" x14ac:dyDescent="0.2">
      <c r="B316" s="245" t="s">
        <v>1156</v>
      </c>
      <c r="C316" s="29" t="s">
        <v>105</v>
      </c>
      <c r="D316" s="273" t="s">
        <v>1672</v>
      </c>
      <c r="E316" s="78" t="s">
        <v>652</v>
      </c>
      <c r="F316" s="465" t="str">
        <f t="shared" ref="F316:F325" si="17">HYPERLINK("http://www.bosal-autoflex.ru/instructions1/"&amp;LEFT(B316,4)&amp;MID(B316,6,4)&amp;".pdf","@")</f>
        <v>@</v>
      </c>
      <c r="G316" s="522"/>
      <c r="H316" s="115" t="s">
        <v>653</v>
      </c>
      <c r="I316" s="152"/>
      <c r="J316" s="112" t="s">
        <v>164</v>
      </c>
      <c r="K316" s="112" t="s">
        <v>645</v>
      </c>
      <c r="L316" s="108"/>
      <c r="M316" s="297">
        <v>7160</v>
      </c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  <c r="GQ316" s="8"/>
      <c r="GR316" s="8"/>
      <c r="GS316" s="8"/>
      <c r="GT316" s="8"/>
      <c r="GU316" s="8"/>
      <c r="GV316" s="8"/>
      <c r="GW316" s="8"/>
      <c r="GX316" s="8"/>
      <c r="GY316" s="8"/>
      <c r="GZ316" s="8"/>
      <c r="HA316" s="8"/>
      <c r="HB316" s="8"/>
      <c r="HC316" s="8"/>
      <c r="HD316" s="8"/>
      <c r="HE316" s="8"/>
      <c r="HF316" s="8"/>
      <c r="HG316" s="8"/>
      <c r="HH316" s="8"/>
      <c r="HI316" s="8"/>
      <c r="HJ316" s="8"/>
      <c r="HK316" s="8"/>
      <c r="HL316" s="8"/>
      <c r="HM316" s="8"/>
      <c r="HN316" s="8"/>
      <c r="HO316" s="8"/>
    </row>
    <row r="317" spans="1:223" ht="21" customHeight="1" x14ac:dyDescent="0.2">
      <c r="B317" s="574" t="s">
        <v>1157</v>
      </c>
      <c r="C317" s="574" t="s">
        <v>105</v>
      </c>
      <c r="D317" s="573" t="s">
        <v>869</v>
      </c>
      <c r="E317" s="572" t="s">
        <v>467</v>
      </c>
      <c r="F317" s="465" t="str">
        <f t="shared" si="17"/>
        <v>@</v>
      </c>
      <c r="G317" s="89"/>
      <c r="H317" s="115" t="s">
        <v>243</v>
      </c>
      <c r="I317" s="209" t="s">
        <v>155</v>
      </c>
      <c r="J317" s="494" t="s">
        <v>245</v>
      </c>
      <c r="K317" s="235" t="s">
        <v>645</v>
      </c>
      <c r="L317" s="571"/>
      <c r="M317" s="297">
        <v>7310</v>
      </c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  <c r="GQ317" s="8"/>
      <c r="GR317" s="8"/>
      <c r="GS317" s="8"/>
      <c r="GT317" s="8"/>
      <c r="GU317" s="8"/>
      <c r="GV317" s="8"/>
      <c r="GW317" s="8"/>
      <c r="GX317" s="8"/>
      <c r="GY317" s="8"/>
      <c r="GZ317" s="8"/>
      <c r="HA317" s="8"/>
      <c r="HB317" s="8"/>
      <c r="HC317" s="8"/>
      <c r="HD317" s="8"/>
      <c r="HE317" s="8"/>
      <c r="HF317" s="8"/>
      <c r="HG317" s="8"/>
      <c r="HH317" s="8"/>
      <c r="HI317" s="8"/>
      <c r="HJ317" s="8"/>
      <c r="HK317" s="8"/>
      <c r="HL317" s="8"/>
      <c r="HM317" s="8"/>
      <c r="HN317" s="8"/>
      <c r="HO317" s="8"/>
    </row>
    <row r="318" spans="1:223" ht="21" customHeight="1" x14ac:dyDescent="0.25">
      <c r="B318" s="79" t="s">
        <v>1158</v>
      </c>
      <c r="C318" s="75" t="s">
        <v>105</v>
      </c>
      <c r="D318" s="555" t="s">
        <v>50</v>
      </c>
      <c r="E318" s="88" t="s">
        <v>631</v>
      </c>
      <c r="F318" s="465" t="str">
        <f t="shared" si="17"/>
        <v>@</v>
      </c>
      <c r="G318" s="556"/>
      <c r="H318" s="117" t="s">
        <v>211</v>
      </c>
      <c r="I318" s="306"/>
      <c r="J318" s="112" t="s">
        <v>166</v>
      </c>
      <c r="K318" s="112"/>
      <c r="L318" s="106"/>
      <c r="M318" s="297">
        <v>6200</v>
      </c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  <c r="GQ318" s="8"/>
      <c r="GR318" s="8"/>
      <c r="GS318" s="8"/>
      <c r="GT318" s="8"/>
      <c r="GU318" s="8"/>
      <c r="GV318" s="8"/>
      <c r="GW318" s="8"/>
      <c r="GX318" s="8"/>
      <c r="GY318" s="8"/>
      <c r="GZ318" s="8"/>
      <c r="HA318" s="8"/>
      <c r="HB318" s="8"/>
      <c r="HC318" s="8"/>
      <c r="HD318" s="8"/>
      <c r="HE318" s="8"/>
      <c r="HF318" s="8"/>
      <c r="HG318" s="8"/>
      <c r="HH318" s="8"/>
      <c r="HI318" s="8"/>
      <c r="HJ318" s="8"/>
      <c r="HK318" s="8"/>
      <c r="HL318" s="8"/>
      <c r="HM318" s="8"/>
      <c r="HN318" s="8"/>
      <c r="HO318" s="8"/>
    </row>
    <row r="319" spans="1:223" ht="34.5" customHeight="1" x14ac:dyDescent="0.35">
      <c r="B319" s="536" t="s">
        <v>1159</v>
      </c>
      <c r="C319" s="535" t="s">
        <v>105</v>
      </c>
      <c r="D319" s="534" t="s">
        <v>515</v>
      </c>
      <c r="E319" s="533" t="s">
        <v>35</v>
      </c>
      <c r="F319" s="532" t="str">
        <f t="shared" si="17"/>
        <v>@</v>
      </c>
      <c r="G319" s="531" t="s">
        <v>41</v>
      </c>
      <c r="H319" s="548" t="s">
        <v>243</v>
      </c>
      <c r="I319" s="570"/>
      <c r="J319" s="528" t="s">
        <v>174</v>
      </c>
      <c r="K319" s="528" t="s">
        <v>546</v>
      </c>
      <c r="L319" s="569"/>
      <c r="M319" s="526">
        <v>2860</v>
      </c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  <c r="GQ319" s="8"/>
      <c r="GR319" s="8"/>
      <c r="GS319" s="8"/>
      <c r="GT319" s="8"/>
      <c r="GU319" s="8"/>
      <c r="GV319" s="8"/>
      <c r="GW319" s="8"/>
      <c r="GX319" s="8"/>
      <c r="GY319" s="8"/>
      <c r="GZ319" s="8"/>
      <c r="HA319" s="8"/>
      <c r="HB319" s="8"/>
      <c r="HC319" s="8"/>
      <c r="HD319" s="8"/>
      <c r="HE319" s="8"/>
      <c r="HF319" s="8"/>
      <c r="HG319" s="8"/>
      <c r="HH319" s="8"/>
      <c r="HI319" s="8"/>
      <c r="HJ319" s="8"/>
      <c r="HK319" s="8"/>
      <c r="HL319" s="8"/>
      <c r="HM319" s="8"/>
      <c r="HN319" s="8"/>
      <c r="HO319" s="8"/>
    </row>
    <row r="320" spans="1:223" ht="37.5" customHeight="1" x14ac:dyDescent="0.25">
      <c r="B320" s="536" t="s">
        <v>1160</v>
      </c>
      <c r="C320" s="535" t="s">
        <v>105</v>
      </c>
      <c r="D320" s="534" t="s">
        <v>517</v>
      </c>
      <c r="E320" s="533" t="s">
        <v>35</v>
      </c>
      <c r="F320" s="532" t="str">
        <f t="shared" si="17"/>
        <v>@</v>
      </c>
      <c r="G320" s="531" t="s">
        <v>41</v>
      </c>
      <c r="H320" s="548" t="s">
        <v>211</v>
      </c>
      <c r="I320" s="539" t="s">
        <v>155</v>
      </c>
      <c r="J320" s="528" t="s">
        <v>174</v>
      </c>
      <c r="K320" s="528" t="s">
        <v>645</v>
      </c>
      <c r="L320" s="569"/>
      <c r="M320" s="526">
        <v>2860</v>
      </c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  <c r="GQ320" s="8"/>
      <c r="GR320" s="8"/>
      <c r="GS320" s="8"/>
      <c r="GT320" s="8"/>
      <c r="GU320" s="8"/>
      <c r="GV320" s="8"/>
      <c r="GW320" s="8"/>
      <c r="GX320" s="8"/>
      <c r="GY320" s="8"/>
      <c r="GZ320" s="8"/>
      <c r="HA320" s="8"/>
      <c r="HB320" s="8"/>
      <c r="HC320" s="8"/>
      <c r="HD320" s="8"/>
      <c r="HE320" s="8"/>
      <c r="HF320" s="8"/>
      <c r="HG320" s="8"/>
      <c r="HH320" s="8"/>
      <c r="HI320" s="8"/>
      <c r="HJ320" s="8"/>
      <c r="HK320" s="8"/>
      <c r="HL320" s="8"/>
      <c r="HM320" s="8"/>
      <c r="HN320" s="8"/>
      <c r="HO320" s="8"/>
    </row>
    <row r="321" spans="1:223" ht="21.75" customHeight="1" x14ac:dyDescent="0.25">
      <c r="B321" s="454" t="s">
        <v>1161</v>
      </c>
      <c r="C321" s="208" t="s">
        <v>105</v>
      </c>
      <c r="D321" s="276" t="s">
        <v>516</v>
      </c>
      <c r="E321" s="217" t="s">
        <v>492</v>
      </c>
      <c r="F321" s="465" t="str">
        <f t="shared" si="17"/>
        <v>@</v>
      </c>
      <c r="G321" s="265"/>
      <c r="H321" s="197" t="s">
        <v>189</v>
      </c>
      <c r="I321" s="209" t="s">
        <v>155</v>
      </c>
      <c r="J321" s="199" t="s">
        <v>252</v>
      </c>
      <c r="K321" s="199" t="s">
        <v>546</v>
      </c>
      <c r="L321" s="210"/>
      <c r="M321" s="297">
        <v>5280</v>
      </c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  <c r="GQ321" s="8"/>
      <c r="GR321" s="8"/>
      <c r="GS321" s="8"/>
      <c r="GT321" s="8"/>
      <c r="GU321" s="8"/>
      <c r="GV321" s="8"/>
      <c r="GW321" s="8"/>
      <c r="GX321" s="8"/>
      <c r="GY321" s="8"/>
      <c r="GZ321" s="8"/>
      <c r="HA321" s="8"/>
      <c r="HB321" s="8"/>
      <c r="HC321" s="8"/>
      <c r="HD321" s="8"/>
      <c r="HE321" s="8"/>
      <c r="HF321" s="8"/>
      <c r="HG321" s="8"/>
      <c r="HH321" s="8"/>
      <c r="HI321" s="8"/>
      <c r="HJ321" s="8"/>
      <c r="HK321" s="8"/>
      <c r="HL321" s="8"/>
      <c r="HM321" s="8"/>
      <c r="HN321" s="8"/>
      <c r="HO321" s="8"/>
    </row>
    <row r="322" spans="1:223" ht="21.75" customHeight="1" x14ac:dyDescent="0.2">
      <c r="B322" s="568" t="s">
        <v>1162</v>
      </c>
      <c r="C322" s="568" t="s">
        <v>105</v>
      </c>
      <c r="D322" s="567" t="s">
        <v>871</v>
      </c>
      <c r="E322" s="566" t="s">
        <v>870</v>
      </c>
      <c r="F322" s="465" t="str">
        <f t="shared" si="17"/>
        <v>@</v>
      </c>
      <c r="G322" s="222"/>
      <c r="H322" s="197" t="s">
        <v>188</v>
      </c>
      <c r="I322" s="563" t="s">
        <v>473</v>
      </c>
      <c r="J322" s="565" t="s">
        <v>166</v>
      </c>
      <c r="K322" s="329" t="s">
        <v>645</v>
      </c>
      <c r="L322" s="565"/>
      <c r="M322" s="297">
        <v>5990</v>
      </c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  <c r="GQ322" s="8"/>
      <c r="GR322" s="8"/>
      <c r="GS322" s="8"/>
      <c r="GT322" s="8"/>
      <c r="GU322" s="8"/>
      <c r="GV322" s="8"/>
      <c r="GW322" s="8"/>
      <c r="GX322" s="8"/>
      <c r="GY322" s="8"/>
      <c r="GZ322" s="8"/>
      <c r="HA322" s="8"/>
      <c r="HB322" s="8"/>
      <c r="HC322" s="8"/>
      <c r="HD322" s="8"/>
      <c r="HE322" s="8"/>
      <c r="HF322" s="8"/>
      <c r="HG322" s="8"/>
      <c r="HH322" s="8"/>
      <c r="HI322" s="8"/>
      <c r="HJ322" s="8"/>
      <c r="HK322" s="8"/>
      <c r="HL322" s="8"/>
      <c r="HM322" s="8"/>
      <c r="HN322" s="8"/>
      <c r="HO322" s="8"/>
    </row>
    <row r="323" spans="1:223" ht="23.25" customHeight="1" x14ac:dyDescent="0.2">
      <c r="B323" s="568" t="s">
        <v>1163</v>
      </c>
      <c r="C323" s="568" t="s">
        <v>105</v>
      </c>
      <c r="D323" s="567" t="s">
        <v>1671</v>
      </c>
      <c r="E323" s="566" t="s">
        <v>468</v>
      </c>
      <c r="F323" s="465" t="str">
        <f t="shared" si="17"/>
        <v>@</v>
      </c>
      <c r="G323" s="522"/>
      <c r="H323" s="197" t="s">
        <v>650</v>
      </c>
      <c r="I323" s="209" t="s">
        <v>155</v>
      </c>
      <c r="J323" s="565"/>
      <c r="K323" s="329" t="s">
        <v>645</v>
      </c>
      <c r="L323" s="565"/>
      <c r="M323" s="297">
        <v>7350</v>
      </c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  <c r="GQ323" s="8"/>
      <c r="GR323" s="8"/>
      <c r="GS323" s="8"/>
      <c r="GT323" s="8"/>
      <c r="GU323" s="8"/>
      <c r="GV323" s="8"/>
      <c r="GW323" s="8"/>
      <c r="GX323" s="8"/>
      <c r="GY323" s="8"/>
      <c r="GZ323" s="8"/>
      <c r="HA323" s="8"/>
      <c r="HB323" s="8"/>
      <c r="HC323" s="8"/>
      <c r="HD323" s="8"/>
      <c r="HE323" s="8"/>
      <c r="HF323" s="8"/>
      <c r="HG323" s="8"/>
      <c r="HH323" s="8"/>
      <c r="HI323" s="8"/>
      <c r="HJ323" s="8"/>
      <c r="HK323" s="8"/>
      <c r="HL323" s="8"/>
      <c r="HM323" s="8"/>
      <c r="HN323" s="8"/>
      <c r="HO323" s="8"/>
    </row>
    <row r="324" spans="1:223" ht="35.25" customHeight="1" x14ac:dyDescent="0.25">
      <c r="B324" s="245" t="s">
        <v>1164</v>
      </c>
      <c r="C324" s="29" t="s">
        <v>105</v>
      </c>
      <c r="D324" s="273" t="s">
        <v>1535</v>
      </c>
      <c r="E324" s="24" t="s">
        <v>108</v>
      </c>
      <c r="F324" s="465" t="str">
        <f t="shared" si="17"/>
        <v>@</v>
      </c>
      <c r="G324" s="80"/>
      <c r="H324" s="197" t="s">
        <v>190</v>
      </c>
      <c r="I324" s="209" t="s">
        <v>155</v>
      </c>
      <c r="J324" s="216" t="s">
        <v>161</v>
      </c>
      <c r="K324" s="216" t="s">
        <v>546</v>
      </c>
      <c r="L324" s="210"/>
      <c r="M324" s="297">
        <v>6940</v>
      </c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  <c r="DL324" s="8"/>
      <c r="DM324" s="8"/>
      <c r="DN324" s="8"/>
      <c r="DO324" s="8"/>
      <c r="DP324" s="8"/>
      <c r="DQ324" s="8"/>
      <c r="DR324" s="8"/>
      <c r="DS324" s="8"/>
      <c r="DT324" s="8"/>
      <c r="DU324" s="8"/>
      <c r="DV324" s="8"/>
      <c r="DW324" s="8"/>
      <c r="DX324" s="8"/>
      <c r="DY324" s="8"/>
      <c r="DZ324" s="8"/>
      <c r="EA324" s="8"/>
      <c r="EB324" s="8"/>
      <c r="EC324" s="8"/>
      <c r="ED324" s="8"/>
      <c r="EE324" s="8"/>
      <c r="EF324" s="8"/>
      <c r="EG324" s="8"/>
      <c r="EH324" s="8"/>
      <c r="EI324" s="8"/>
      <c r="EJ324" s="8"/>
      <c r="EK324" s="8"/>
      <c r="EL324" s="8"/>
      <c r="EM324" s="8"/>
      <c r="EN324" s="8"/>
      <c r="EO324" s="8"/>
      <c r="EP324" s="8"/>
      <c r="EQ324" s="8"/>
      <c r="ER324" s="8"/>
      <c r="ES324" s="8"/>
      <c r="ET324" s="8"/>
      <c r="EU324" s="8"/>
      <c r="EV324" s="8"/>
      <c r="EW324" s="8"/>
      <c r="EX324" s="8"/>
      <c r="EY324" s="8"/>
      <c r="EZ324" s="8"/>
      <c r="FA324" s="8"/>
      <c r="FB324" s="8"/>
      <c r="FC324" s="8"/>
      <c r="FD324" s="8"/>
      <c r="FE324" s="8"/>
      <c r="FF324" s="8"/>
      <c r="FG324" s="8"/>
      <c r="FH324" s="8"/>
      <c r="FI324" s="8"/>
      <c r="FJ324" s="8"/>
      <c r="FK324" s="8"/>
      <c r="FL324" s="8"/>
      <c r="FM324" s="8"/>
      <c r="FN324" s="8"/>
      <c r="FO324" s="8"/>
      <c r="FP324" s="8"/>
      <c r="FQ324" s="8"/>
      <c r="FR324" s="8"/>
      <c r="FS324" s="8"/>
      <c r="FT324" s="8"/>
      <c r="FU324" s="8"/>
      <c r="FV324" s="8"/>
      <c r="FW324" s="8"/>
      <c r="FX324" s="8"/>
      <c r="FY324" s="8"/>
      <c r="FZ324" s="8"/>
      <c r="GA324" s="8"/>
      <c r="GB324" s="8"/>
      <c r="GC324" s="8"/>
      <c r="GD324" s="8"/>
      <c r="GE324" s="8"/>
      <c r="GF324" s="8"/>
      <c r="GG324" s="8"/>
      <c r="GH324" s="8"/>
      <c r="GI324" s="8"/>
      <c r="GJ324" s="8"/>
      <c r="GK324" s="8"/>
      <c r="GL324" s="8"/>
      <c r="GM324" s="8"/>
      <c r="GN324" s="8"/>
      <c r="GO324" s="8"/>
      <c r="GP324" s="8"/>
      <c r="GQ324" s="8"/>
      <c r="GR324" s="8"/>
      <c r="GS324" s="8"/>
      <c r="GT324" s="8"/>
      <c r="GU324" s="8"/>
      <c r="GV324" s="8"/>
      <c r="GW324" s="8"/>
      <c r="GX324" s="8"/>
      <c r="GY324" s="8"/>
      <c r="GZ324" s="8"/>
      <c r="HA324" s="8"/>
      <c r="HB324" s="8"/>
      <c r="HC324" s="8"/>
      <c r="HD324" s="8"/>
      <c r="HE324" s="8"/>
      <c r="HF324" s="8"/>
      <c r="HG324" s="8"/>
      <c r="HH324" s="8"/>
      <c r="HI324" s="8"/>
      <c r="HJ324" s="8"/>
      <c r="HK324" s="8"/>
      <c r="HL324" s="8"/>
      <c r="HM324" s="8"/>
      <c r="HN324" s="8"/>
      <c r="HO324" s="8"/>
    </row>
    <row r="325" spans="1:223" s="264" customFormat="1" ht="25.5" customHeight="1" x14ac:dyDescent="0.2">
      <c r="A325" s="261"/>
      <c r="B325" s="245" t="s">
        <v>1165</v>
      </c>
      <c r="C325" s="29" t="s">
        <v>105</v>
      </c>
      <c r="D325" s="273" t="s">
        <v>584</v>
      </c>
      <c r="E325" s="24" t="s">
        <v>468</v>
      </c>
      <c r="F325" s="564" t="str">
        <f t="shared" si="17"/>
        <v>@</v>
      </c>
      <c r="G325" s="222"/>
      <c r="H325" s="197" t="s">
        <v>585</v>
      </c>
      <c r="I325" s="563" t="s">
        <v>473</v>
      </c>
      <c r="J325" s="216" t="s">
        <v>161</v>
      </c>
      <c r="K325" s="238" t="s">
        <v>645</v>
      </c>
      <c r="L325" s="210"/>
      <c r="M325" s="297">
        <v>6940</v>
      </c>
      <c r="N325" s="262"/>
      <c r="O325" s="262"/>
      <c r="P325" s="262"/>
      <c r="Q325" s="262"/>
      <c r="R325" s="262"/>
      <c r="S325" s="262"/>
      <c r="T325" s="262"/>
      <c r="U325" s="262"/>
      <c r="V325" s="262"/>
      <c r="W325" s="262"/>
      <c r="X325" s="262"/>
      <c r="Y325" s="262"/>
      <c r="Z325" s="262"/>
      <c r="AA325" s="262"/>
      <c r="AB325" s="262"/>
      <c r="AC325" s="262"/>
      <c r="AD325" s="262"/>
      <c r="AE325" s="262"/>
      <c r="AF325" s="262"/>
      <c r="AG325" s="262"/>
      <c r="AH325" s="262"/>
      <c r="AI325" s="262"/>
      <c r="AJ325" s="263"/>
      <c r="AK325" s="263"/>
      <c r="AL325" s="263"/>
      <c r="AM325" s="263"/>
      <c r="AN325" s="263"/>
      <c r="AO325" s="263"/>
      <c r="AP325" s="263"/>
      <c r="AQ325" s="263"/>
      <c r="AR325" s="263"/>
      <c r="AS325" s="263"/>
      <c r="AT325" s="263"/>
      <c r="AU325" s="263"/>
      <c r="AV325" s="263"/>
      <c r="AW325" s="263"/>
      <c r="AX325" s="263"/>
      <c r="AY325" s="263"/>
      <c r="AZ325" s="263"/>
      <c r="BA325" s="263"/>
      <c r="BB325" s="263"/>
      <c r="BC325" s="263"/>
      <c r="BD325" s="263"/>
      <c r="BE325" s="263"/>
      <c r="BF325" s="263"/>
      <c r="BG325" s="263"/>
      <c r="BH325" s="263"/>
      <c r="BI325" s="263"/>
      <c r="BJ325" s="263"/>
      <c r="BK325" s="263"/>
      <c r="BL325" s="263"/>
      <c r="BM325" s="263"/>
      <c r="BN325" s="263"/>
      <c r="BO325" s="263"/>
      <c r="BP325" s="263"/>
      <c r="BQ325" s="263"/>
      <c r="BR325" s="263"/>
      <c r="BS325" s="263"/>
      <c r="BT325" s="263"/>
      <c r="BU325" s="263"/>
      <c r="BV325" s="263"/>
      <c r="BW325" s="263"/>
      <c r="BX325" s="263"/>
      <c r="BY325" s="263"/>
      <c r="BZ325" s="263"/>
      <c r="CA325" s="263"/>
      <c r="CB325" s="263"/>
      <c r="CC325" s="263"/>
      <c r="CD325" s="263"/>
      <c r="CE325" s="263"/>
      <c r="CF325" s="263"/>
      <c r="CG325" s="263"/>
      <c r="CH325" s="263"/>
      <c r="CI325" s="263"/>
      <c r="CJ325" s="263"/>
      <c r="CK325" s="263"/>
      <c r="CL325" s="263"/>
      <c r="CM325" s="263"/>
      <c r="CN325" s="263"/>
      <c r="CO325" s="263"/>
      <c r="CP325" s="263"/>
      <c r="CQ325" s="263"/>
      <c r="CR325" s="263"/>
      <c r="CS325" s="263"/>
      <c r="CT325" s="263"/>
      <c r="CU325" s="263"/>
      <c r="CV325" s="263"/>
      <c r="CW325" s="263"/>
      <c r="CX325" s="263"/>
      <c r="CY325" s="263"/>
      <c r="CZ325" s="263"/>
      <c r="DA325" s="263"/>
      <c r="DB325" s="263"/>
      <c r="DC325" s="263"/>
      <c r="DD325" s="263"/>
      <c r="DE325" s="263"/>
      <c r="DF325" s="263"/>
      <c r="DG325" s="263"/>
      <c r="DH325" s="263"/>
      <c r="DI325" s="263"/>
      <c r="DJ325" s="263"/>
      <c r="DK325" s="263"/>
      <c r="DL325" s="263"/>
      <c r="DM325" s="263"/>
      <c r="DN325" s="263"/>
      <c r="DO325" s="263"/>
      <c r="DP325" s="263"/>
      <c r="DQ325" s="263"/>
      <c r="DR325" s="263"/>
      <c r="DS325" s="263"/>
      <c r="DT325" s="263"/>
      <c r="DU325" s="263"/>
      <c r="DV325" s="263"/>
      <c r="DW325" s="263"/>
      <c r="DX325" s="263"/>
      <c r="DY325" s="263"/>
      <c r="DZ325" s="263"/>
      <c r="EA325" s="263"/>
      <c r="EB325" s="263"/>
      <c r="EC325" s="263"/>
      <c r="ED325" s="263"/>
      <c r="EE325" s="263"/>
      <c r="EF325" s="263"/>
      <c r="EG325" s="263"/>
      <c r="EH325" s="263"/>
      <c r="EI325" s="263"/>
      <c r="EJ325" s="263"/>
      <c r="EK325" s="263"/>
      <c r="EL325" s="263"/>
      <c r="EM325" s="263"/>
      <c r="EN325" s="263"/>
      <c r="EO325" s="263"/>
      <c r="EP325" s="263"/>
      <c r="EQ325" s="263"/>
      <c r="ER325" s="263"/>
      <c r="ES325" s="263"/>
      <c r="ET325" s="263"/>
      <c r="EU325" s="263"/>
      <c r="EV325" s="263"/>
      <c r="EW325" s="263"/>
      <c r="EX325" s="263"/>
      <c r="EY325" s="263"/>
      <c r="EZ325" s="263"/>
      <c r="FA325" s="263"/>
      <c r="FB325" s="263"/>
      <c r="FC325" s="263"/>
      <c r="FD325" s="263"/>
      <c r="FE325" s="263"/>
      <c r="FF325" s="263"/>
      <c r="FG325" s="263"/>
      <c r="FH325" s="263"/>
      <c r="FI325" s="263"/>
      <c r="FJ325" s="263"/>
      <c r="FK325" s="263"/>
      <c r="FL325" s="263"/>
      <c r="FM325" s="263"/>
      <c r="FN325" s="263"/>
      <c r="FO325" s="263"/>
      <c r="FP325" s="263"/>
      <c r="FQ325" s="263"/>
      <c r="FR325" s="263"/>
      <c r="FS325" s="263"/>
      <c r="FT325" s="263"/>
      <c r="FU325" s="263"/>
      <c r="FV325" s="263"/>
      <c r="FW325" s="263"/>
      <c r="FX325" s="263"/>
      <c r="FY325" s="263"/>
      <c r="FZ325" s="263"/>
      <c r="GA325" s="263"/>
      <c r="GB325" s="263"/>
      <c r="GC325" s="263"/>
      <c r="GD325" s="263"/>
      <c r="GE325" s="263"/>
      <c r="GF325" s="263"/>
      <c r="GG325" s="263"/>
      <c r="GH325" s="263"/>
      <c r="GI325" s="263"/>
      <c r="GJ325" s="263"/>
      <c r="GK325" s="263"/>
      <c r="GL325" s="263"/>
      <c r="GM325" s="263"/>
      <c r="GN325" s="263"/>
      <c r="GO325" s="263"/>
      <c r="GP325" s="263"/>
      <c r="GQ325" s="263"/>
      <c r="GR325" s="263"/>
      <c r="GS325" s="263"/>
      <c r="GT325" s="263"/>
      <c r="GU325" s="263"/>
      <c r="GV325" s="263"/>
      <c r="GW325" s="263"/>
      <c r="GX325" s="263"/>
      <c r="GY325" s="263"/>
      <c r="GZ325" s="263"/>
      <c r="HA325" s="263"/>
      <c r="HB325" s="263"/>
      <c r="HC325" s="263"/>
      <c r="HD325" s="263"/>
      <c r="HE325" s="263"/>
      <c r="HF325" s="263"/>
      <c r="HG325" s="263"/>
      <c r="HH325" s="263"/>
      <c r="HI325" s="263"/>
      <c r="HJ325" s="263"/>
      <c r="HK325" s="263"/>
      <c r="HL325" s="263"/>
      <c r="HM325" s="263"/>
      <c r="HN325" s="263"/>
      <c r="HO325" s="263"/>
    </row>
    <row r="326" spans="1:223" ht="23.25" x14ac:dyDescent="0.2">
      <c r="B326" s="562"/>
      <c r="C326" s="561"/>
      <c r="D326" s="560" t="s">
        <v>339</v>
      </c>
      <c r="E326" s="559"/>
      <c r="F326" s="558"/>
      <c r="G326" s="479"/>
      <c r="H326" s="543"/>
      <c r="I326" s="477"/>
      <c r="J326" s="476"/>
      <c r="K326" s="476"/>
      <c r="L326" s="475"/>
      <c r="M326" s="455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</row>
    <row r="327" spans="1:223" ht="35.25" customHeight="1" x14ac:dyDescent="0.25">
      <c r="B327" s="79" t="s">
        <v>966</v>
      </c>
      <c r="C327" s="75" t="s">
        <v>105</v>
      </c>
      <c r="D327" s="555" t="s">
        <v>519</v>
      </c>
      <c r="E327" s="88" t="s">
        <v>493</v>
      </c>
      <c r="F327" s="557" t="str">
        <f t="shared" ref="F327:F333" si="18">HYPERLINK("http://www.bosal-autoflex.ru/instructions1/"&amp;LEFT(B327,4)&amp;MID(B327,6,4)&amp;".pdf","@")</f>
        <v>@</v>
      </c>
      <c r="G327" s="556" t="s">
        <v>41</v>
      </c>
      <c r="H327" s="117" t="s">
        <v>216</v>
      </c>
      <c r="I327" s="121" t="s">
        <v>155</v>
      </c>
      <c r="J327" s="112" t="s">
        <v>166</v>
      </c>
      <c r="K327" s="112" t="s">
        <v>546</v>
      </c>
      <c r="L327" s="106"/>
      <c r="M327" s="297">
        <v>7550</v>
      </c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</row>
    <row r="328" spans="1:223" ht="51" customHeight="1" x14ac:dyDescent="0.2">
      <c r="B328" s="79" t="s">
        <v>970</v>
      </c>
      <c r="C328" s="29" t="s">
        <v>105</v>
      </c>
      <c r="D328" s="555" t="s">
        <v>873</v>
      </c>
      <c r="E328" s="76" t="s">
        <v>542</v>
      </c>
      <c r="F328" s="465" t="str">
        <f t="shared" si="18"/>
        <v>@</v>
      </c>
      <c r="G328" s="89"/>
      <c r="H328" s="117" t="s">
        <v>541</v>
      </c>
      <c r="I328" s="152" t="s">
        <v>155</v>
      </c>
      <c r="J328" s="112" t="s">
        <v>158</v>
      </c>
      <c r="K328" s="236" t="s">
        <v>576</v>
      </c>
      <c r="L328" s="104"/>
      <c r="M328" s="297">
        <v>6580</v>
      </c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</row>
    <row r="329" spans="1:223" ht="28.5" customHeight="1" x14ac:dyDescent="0.2">
      <c r="B329" s="245" t="s">
        <v>1166</v>
      </c>
      <c r="C329" s="29" t="s">
        <v>105</v>
      </c>
      <c r="D329" s="554" t="s">
        <v>1670</v>
      </c>
      <c r="E329" s="24" t="s">
        <v>468</v>
      </c>
      <c r="F329" s="465" t="str">
        <f t="shared" si="18"/>
        <v>@</v>
      </c>
      <c r="G329" s="522"/>
      <c r="H329" s="115" t="s">
        <v>643</v>
      </c>
      <c r="I329" s="327"/>
      <c r="J329" s="101" t="s">
        <v>158</v>
      </c>
      <c r="K329" s="235" t="s">
        <v>546</v>
      </c>
      <c r="L329" s="104"/>
      <c r="M329" s="297">
        <v>7350</v>
      </c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</row>
    <row r="330" spans="1:223" ht="26.25" customHeight="1" x14ac:dyDescent="0.2">
      <c r="B330" s="245" t="s">
        <v>972</v>
      </c>
      <c r="C330" s="29" t="s">
        <v>154</v>
      </c>
      <c r="D330" s="554" t="s">
        <v>520</v>
      </c>
      <c r="E330" s="24" t="s">
        <v>125</v>
      </c>
      <c r="F330" s="465" t="str">
        <f t="shared" si="18"/>
        <v>@</v>
      </c>
      <c r="G330" s="89"/>
      <c r="H330" s="115" t="s">
        <v>255</v>
      </c>
      <c r="I330" s="97"/>
      <c r="J330" s="112" t="s">
        <v>174</v>
      </c>
      <c r="K330" s="112" t="s">
        <v>546</v>
      </c>
      <c r="L330" s="104"/>
      <c r="M330" s="297">
        <v>14660</v>
      </c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</row>
    <row r="331" spans="1:223" ht="26.25" customHeight="1" x14ac:dyDescent="0.2">
      <c r="B331" s="245" t="s">
        <v>1534</v>
      </c>
      <c r="C331" s="29" t="s">
        <v>112</v>
      </c>
      <c r="D331" s="554" t="s">
        <v>1669</v>
      </c>
      <c r="E331" s="24" t="s">
        <v>125</v>
      </c>
      <c r="F331" s="465" t="str">
        <f t="shared" si="18"/>
        <v>@</v>
      </c>
      <c r="G331" s="492" t="s">
        <v>1527</v>
      </c>
      <c r="H331" s="115"/>
      <c r="I331" s="97"/>
      <c r="J331" s="112" t="s">
        <v>174</v>
      </c>
      <c r="K331" s="112" t="s">
        <v>546</v>
      </c>
      <c r="L331" s="104"/>
      <c r="M331" s="297">
        <v>9550</v>
      </c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</row>
    <row r="332" spans="1:223" ht="26.25" customHeight="1" x14ac:dyDescent="0.2">
      <c r="B332" s="245" t="s">
        <v>1118</v>
      </c>
      <c r="C332" s="29" t="s">
        <v>105</v>
      </c>
      <c r="D332" s="554">
        <v>4008</v>
      </c>
      <c r="E332" s="24" t="s">
        <v>386</v>
      </c>
      <c r="F332" s="465" t="str">
        <f t="shared" si="18"/>
        <v>@</v>
      </c>
      <c r="G332" s="89"/>
      <c r="H332" s="115" t="s">
        <v>458</v>
      </c>
      <c r="I332" s="152" t="s">
        <v>155</v>
      </c>
      <c r="J332" s="112" t="s">
        <v>459</v>
      </c>
      <c r="K332" s="122"/>
      <c r="L332" s="234"/>
      <c r="M332" s="297">
        <v>6640</v>
      </c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</row>
    <row r="333" spans="1:223" s="73" customFormat="1" ht="33.75" customHeight="1" x14ac:dyDescent="0.2">
      <c r="A333" s="163"/>
      <c r="B333" s="79" t="s">
        <v>973</v>
      </c>
      <c r="C333" s="29" t="s">
        <v>101</v>
      </c>
      <c r="D333" s="279" t="s">
        <v>874</v>
      </c>
      <c r="E333" s="76" t="s">
        <v>118</v>
      </c>
      <c r="F333" s="465" t="str">
        <f t="shared" si="18"/>
        <v>@</v>
      </c>
      <c r="G333" s="89"/>
      <c r="H333" s="117" t="s">
        <v>254</v>
      </c>
      <c r="I333" s="93"/>
      <c r="J333" s="119" t="s">
        <v>172</v>
      </c>
      <c r="K333" s="235" t="s">
        <v>546</v>
      </c>
      <c r="L333" s="122"/>
      <c r="M333" s="297">
        <v>10340</v>
      </c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</row>
    <row r="334" spans="1:223" s="8" customFormat="1" ht="45.75" customHeight="1" x14ac:dyDescent="0.2">
      <c r="A334" s="163"/>
      <c r="B334" s="79" t="s">
        <v>681</v>
      </c>
      <c r="C334" s="29" t="s">
        <v>101</v>
      </c>
      <c r="D334" s="279" t="s">
        <v>1668</v>
      </c>
      <c r="E334" s="76" t="s">
        <v>118</v>
      </c>
      <c r="F334" s="465" t="str">
        <f>HYPERLINK("http://www.catalogue.bosal.com/pdf/pdf_mi/034962.pdf","@")</f>
        <v>@</v>
      </c>
      <c r="G334" s="537"/>
      <c r="H334" s="117"/>
      <c r="I334" s="152"/>
      <c r="J334" s="235" t="s">
        <v>682</v>
      </c>
      <c r="K334" s="235" t="s">
        <v>546</v>
      </c>
      <c r="L334" s="122"/>
      <c r="M334" s="297">
        <v>12750</v>
      </c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</row>
    <row r="335" spans="1:223" s="8" customFormat="1" ht="37.5" customHeight="1" x14ac:dyDescent="0.2">
      <c r="A335" s="163"/>
      <c r="B335" s="245" t="s">
        <v>967</v>
      </c>
      <c r="C335" s="29" t="s">
        <v>105</v>
      </c>
      <c r="D335" s="273" t="s">
        <v>19</v>
      </c>
      <c r="E335" s="24" t="s">
        <v>278</v>
      </c>
      <c r="F335" s="465" t="str">
        <f>HYPERLINK("http://www.bosal-autoflex.ru/instructions1/"&amp;LEFT(B335,4)&amp;MID(B335,6,4)&amp;".pdf","@")</f>
        <v>@</v>
      </c>
      <c r="G335" s="89"/>
      <c r="H335" s="113" t="s">
        <v>232</v>
      </c>
      <c r="I335" s="152" t="s">
        <v>155</v>
      </c>
      <c r="J335" s="112" t="s">
        <v>160</v>
      </c>
      <c r="K335" s="112"/>
      <c r="L335" s="122"/>
      <c r="M335" s="297">
        <v>7440</v>
      </c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</row>
    <row r="336" spans="1:223" s="8" customFormat="1" ht="64.5" customHeight="1" x14ac:dyDescent="0.2">
      <c r="A336" s="163"/>
      <c r="B336" s="79" t="s">
        <v>968</v>
      </c>
      <c r="C336" s="29" t="s">
        <v>105</v>
      </c>
      <c r="D336" s="273" t="s">
        <v>1667</v>
      </c>
      <c r="E336" s="76" t="s">
        <v>52</v>
      </c>
      <c r="F336" s="465" t="str">
        <f>HYPERLINK("http://www.bosal-autoflex.ru/instructions1/"&amp;LEFT(B336,4)&amp;MID(B336,6,4)&amp;".pdf","@")</f>
        <v>@</v>
      </c>
      <c r="G336" s="89"/>
      <c r="H336" s="117" t="s">
        <v>243</v>
      </c>
      <c r="I336" s="94"/>
      <c r="J336" s="112" t="s">
        <v>166</v>
      </c>
      <c r="K336" s="112" t="s">
        <v>546</v>
      </c>
      <c r="L336" s="104"/>
      <c r="M336" s="297">
        <v>6610</v>
      </c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</row>
    <row r="337" spans="1:223" s="51" customFormat="1" ht="16.5" customHeight="1" x14ac:dyDescent="0.2">
      <c r="A337" s="163"/>
      <c r="B337" s="481"/>
      <c r="C337" s="483"/>
      <c r="D337" s="482" t="s">
        <v>111</v>
      </c>
      <c r="E337" s="481"/>
      <c r="F337" s="480"/>
      <c r="G337" s="479"/>
      <c r="H337" s="478"/>
      <c r="I337" s="477"/>
      <c r="J337" s="476"/>
      <c r="K337" s="476"/>
      <c r="L337" s="475"/>
      <c r="M337" s="455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50"/>
      <c r="AK337" s="50"/>
      <c r="AL337" s="50"/>
      <c r="AM337" s="50"/>
      <c r="AN337" s="50"/>
      <c r="AO337" s="50"/>
      <c r="AP337" s="50"/>
      <c r="AQ337" s="50"/>
      <c r="AR337" s="50"/>
      <c r="AS337" s="50"/>
      <c r="AT337" s="50"/>
      <c r="AU337" s="50"/>
      <c r="AV337" s="50"/>
      <c r="AW337" s="50"/>
      <c r="AX337" s="50"/>
      <c r="AY337" s="50"/>
      <c r="AZ337" s="50"/>
      <c r="BA337" s="50"/>
      <c r="BB337" s="50"/>
      <c r="BC337" s="50"/>
      <c r="BD337" s="50"/>
      <c r="BE337" s="50"/>
      <c r="BF337" s="50"/>
      <c r="BG337" s="50"/>
      <c r="BH337" s="50"/>
      <c r="BI337" s="50"/>
      <c r="BJ337" s="50"/>
      <c r="BK337" s="50"/>
      <c r="BL337" s="50"/>
      <c r="BM337" s="50"/>
      <c r="BN337" s="50"/>
      <c r="BO337" s="50"/>
      <c r="BP337" s="50"/>
      <c r="BQ337" s="50"/>
      <c r="BR337" s="50"/>
      <c r="BS337" s="50"/>
      <c r="BT337" s="50"/>
      <c r="BU337" s="50"/>
      <c r="BV337" s="50"/>
      <c r="BW337" s="50"/>
      <c r="BX337" s="50"/>
      <c r="BY337" s="50"/>
      <c r="BZ337" s="50"/>
      <c r="CA337" s="50"/>
      <c r="CB337" s="50"/>
      <c r="CC337" s="50"/>
      <c r="CD337" s="50"/>
      <c r="CE337" s="50"/>
      <c r="CF337" s="50"/>
      <c r="CG337" s="50"/>
      <c r="CH337" s="50"/>
      <c r="CI337" s="50"/>
      <c r="CJ337" s="50"/>
      <c r="CK337" s="50"/>
      <c r="CL337" s="50"/>
      <c r="CM337" s="50"/>
      <c r="CN337" s="50"/>
      <c r="CO337" s="50"/>
      <c r="CP337" s="50"/>
      <c r="CQ337" s="50"/>
      <c r="CR337" s="50"/>
      <c r="CS337" s="50"/>
      <c r="CT337" s="50"/>
      <c r="CU337" s="50"/>
      <c r="CV337" s="50"/>
      <c r="CW337" s="50"/>
      <c r="CX337" s="50"/>
      <c r="CY337" s="50"/>
      <c r="CZ337" s="50"/>
      <c r="DA337" s="50"/>
      <c r="DB337" s="50"/>
      <c r="DC337" s="50"/>
      <c r="DD337" s="50"/>
      <c r="DE337" s="50"/>
      <c r="DF337" s="50"/>
      <c r="DG337" s="50"/>
      <c r="DH337" s="50"/>
      <c r="DI337" s="50"/>
      <c r="DJ337" s="50"/>
      <c r="DK337" s="50"/>
      <c r="DL337" s="50"/>
      <c r="DM337" s="50"/>
      <c r="DN337" s="50"/>
      <c r="DO337" s="50"/>
      <c r="DP337" s="50"/>
      <c r="DQ337" s="50"/>
      <c r="DR337" s="50"/>
      <c r="DS337" s="50"/>
      <c r="DT337" s="50"/>
      <c r="DU337" s="50"/>
      <c r="DV337" s="50"/>
      <c r="DW337" s="50"/>
      <c r="DX337" s="50"/>
      <c r="DY337" s="50"/>
      <c r="DZ337" s="50"/>
      <c r="EA337" s="50"/>
      <c r="EB337" s="50"/>
      <c r="EC337" s="50"/>
      <c r="ED337" s="50"/>
      <c r="EE337" s="50"/>
      <c r="EF337" s="50"/>
      <c r="EG337" s="50"/>
      <c r="EH337" s="50"/>
      <c r="EI337" s="50"/>
      <c r="EJ337" s="50"/>
      <c r="EK337" s="50"/>
      <c r="EL337" s="50"/>
      <c r="EM337" s="50"/>
      <c r="EN337" s="50"/>
      <c r="EO337" s="50"/>
      <c r="EP337" s="50"/>
      <c r="EQ337" s="50"/>
      <c r="ER337" s="50"/>
      <c r="ES337" s="50"/>
      <c r="ET337" s="50"/>
      <c r="EU337" s="50"/>
      <c r="EV337" s="50"/>
      <c r="EW337" s="50"/>
      <c r="EX337" s="50"/>
      <c r="EY337" s="50"/>
      <c r="EZ337" s="50"/>
      <c r="FA337" s="50"/>
      <c r="FB337" s="50"/>
      <c r="FC337" s="50"/>
      <c r="FD337" s="50"/>
      <c r="FE337" s="50"/>
      <c r="FF337" s="50"/>
      <c r="FG337" s="50"/>
      <c r="FH337" s="50"/>
      <c r="FI337" s="50"/>
      <c r="FJ337" s="50"/>
      <c r="FK337" s="50"/>
      <c r="FL337" s="50"/>
      <c r="FM337" s="50"/>
      <c r="FN337" s="50"/>
      <c r="FO337" s="50"/>
      <c r="FP337" s="50"/>
      <c r="FQ337" s="50"/>
      <c r="FR337" s="50"/>
      <c r="FS337" s="50"/>
      <c r="FT337" s="50"/>
      <c r="FU337" s="50"/>
      <c r="FV337" s="50"/>
      <c r="FW337" s="50"/>
      <c r="FX337" s="50"/>
      <c r="FY337" s="50"/>
      <c r="FZ337" s="50"/>
      <c r="GA337" s="50"/>
      <c r="GB337" s="50"/>
      <c r="GC337" s="50"/>
      <c r="GD337" s="50"/>
      <c r="GE337" s="50"/>
      <c r="GF337" s="50"/>
      <c r="GG337" s="50"/>
      <c r="GH337" s="50"/>
      <c r="GI337" s="50"/>
      <c r="GJ337" s="50"/>
      <c r="GK337" s="50"/>
      <c r="GL337" s="50"/>
      <c r="GM337" s="50"/>
      <c r="GN337" s="50"/>
      <c r="GO337" s="50"/>
      <c r="GP337" s="50"/>
      <c r="GQ337" s="50"/>
      <c r="GR337" s="50"/>
      <c r="GS337" s="50"/>
      <c r="GT337" s="50"/>
      <c r="GU337" s="50"/>
      <c r="GV337" s="50"/>
      <c r="GW337" s="50"/>
      <c r="GX337" s="50"/>
      <c r="GY337" s="50"/>
      <c r="GZ337" s="50"/>
      <c r="HA337" s="50"/>
      <c r="HB337" s="50"/>
      <c r="HC337" s="50"/>
      <c r="HD337" s="50"/>
      <c r="HE337" s="50"/>
      <c r="HF337" s="50"/>
      <c r="HG337" s="50"/>
      <c r="HH337" s="50"/>
      <c r="HI337" s="50"/>
      <c r="HJ337" s="50"/>
      <c r="HK337" s="50"/>
      <c r="HL337" s="50"/>
      <c r="HM337" s="50"/>
      <c r="HN337" s="50"/>
      <c r="HO337" s="50"/>
    </row>
    <row r="338" spans="1:223" ht="48.75" customHeight="1" x14ac:dyDescent="0.2">
      <c r="B338" s="245" t="s">
        <v>1167</v>
      </c>
      <c r="C338" s="29" t="s">
        <v>105</v>
      </c>
      <c r="D338" s="284" t="s">
        <v>521</v>
      </c>
      <c r="E338" s="43" t="s">
        <v>1533</v>
      </c>
      <c r="F338" s="465" t="str">
        <f>HYPERLINK("http://www.bosal-autoflex.ru/instructions1/"&amp;LEFT(B338,4)&amp;MID(B338,6,4)&amp;".pdf","@")</f>
        <v>@</v>
      </c>
      <c r="G338" s="89"/>
      <c r="H338" s="113" t="s">
        <v>230</v>
      </c>
      <c r="I338" s="93" t="s">
        <v>155</v>
      </c>
      <c r="J338" s="103" t="s">
        <v>161</v>
      </c>
      <c r="K338" s="235" t="s">
        <v>546</v>
      </c>
      <c r="L338" s="122"/>
      <c r="M338" s="297">
        <v>11130</v>
      </c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</row>
    <row r="339" spans="1:223" ht="31.5" customHeight="1" x14ac:dyDescent="0.2">
      <c r="B339" s="245" t="s">
        <v>1532</v>
      </c>
      <c r="C339" s="29" t="s">
        <v>105</v>
      </c>
      <c r="D339" s="273" t="s">
        <v>1666</v>
      </c>
      <c r="E339" s="24" t="s">
        <v>625</v>
      </c>
      <c r="F339" s="465" t="str">
        <f>HYPERLINK("http://www.bosal-autoflex.ru/instructions1/"&amp;LEFT(B339,4)&amp;MID(B339,6,4)&amp;".pdf","@")</f>
        <v>@</v>
      </c>
      <c r="G339" s="492" t="s">
        <v>1527</v>
      </c>
      <c r="H339" s="113" t="s">
        <v>1531</v>
      </c>
      <c r="I339" s="93" t="s">
        <v>155</v>
      </c>
      <c r="J339" s="103" t="s">
        <v>172</v>
      </c>
      <c r="K339" s="235" t="s">
        <v>546</v>
      </c>
      <c r="L339" s="122"/>
      <c r="M339" s="297">
        <v>11130</v>
      </c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</row>
    <row r="340" spans="1:223" s="4" customFormat="1" ht="56.25" customHeight="1" x14ac:dyDescent="0.2">
      <c r="A340" s="163"/>
      <c r="B340" s="245" t="s">
        <v>1508</v>
      </c>
      <c r="C340" s="29" t="s">
        <v>534</v>
      </c>
      <c r="D340" s="273" t="s">
        <v>1530</v>
      </c>
      <c r="E340" s="24" t="s">
        <v>1507</v>
      </c>
      <c r="F340" s="465" t="str">
        <f>HYPERLINK("http://www.bosal-autoflex.ru/instructions1/"&amp;LEFT(B340,4)&amp;MID(B340,6,4)&amp;".pdf","@")</f>
        <v>@</v>
      </c>
      <c r="G340" s="492" t="s">
        <v>1503</v>
      </c>
      <c r="H340" s="115" t="s">
        <v>1506</v>
      </c>
      <c r="I340" s="93" t="s">
        <v>155</v>
      </c>
      <c r="J340" s="112" t="s">
        <v>59</v>
      </c>
      <c r="K340" s="112" t="s">
        <v>1505</v>
      </c>
      <c r="L340" s="106"/>
      <c r="M340" s="297">
        <v>17110</v>
      </c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</row>
    <row r="341" spans="1:223" s="50" customFormat="1" ht="23.25" customHeight="1" x14ac:dyDescent="0.35">
      <c r="A341" s="163"/>
      <c r="B341" s="464"/>
      <c r="C341" s="460"/>
      <c r="D341" s="542" t="s">
        <v>340</v>
      </c>
      <c r="E341" s="541"/>
      <c r="F341" s="480"/>
      <c r="G341" s="461"/>
      <c r="H341" s="478"/>
      <c r="I341" s="509"/>
      <c r="J341" s="476"/>
      <c r="K341" s="508"/>
      <c r="L341" s="507"/>
      <c r="M341" s="455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</row>
    <row r="342" spans="1:223" s="9" customFormat="1" ht="30" customHeight="1" x14ac:dyDescent="0.2">
      <c r="A342" s="163"/>
      <c r="B342" s="245" t="s">
        <v>1168</v>
      </c>
      <c r="C342" s="29" t="s">
        <v>105</v>
      </c>
      <c r="D342" s="273" t="s">
        <v>422</v>
      </c>
      <c r="E342" s="24" t="s">
        <v>423</v>
      </c>
      <c r="F342" s="465" t="str">
        <f t="shared" ref="F342:F349" si="19">HYPERLINK("http://www.bosal-autoflex.ru/instructions1/"&amp;LEFT(B342,4)&amp;MID(B342,6,4)&amp;".pdf","@")</f>
        <v>@</v>
      </c>
      <c r="G342" s="89"/>
      <c r="H342" s="113" t="s">
        <v>231</v>
      </c>
      <c r="I342" s="94"/>
      <c r="J342" s="109" t="s">
        <v>162</v>
      </c>
      <c r="K342" s="109"/>
      <c r="L342" s="104"/>
      <c r="M342" s="297">
        <v>5980</v>
      </c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</row>
    <row r="343" spans="1:223" s="9" customFormat="1" ht="23.25" customHeight="1" x14ac:dyDescent="0.3">
      <c r="A343" s="163"/>
      <c r="B343" s="245" t="s">
        <v>1169</v>
      </c>
      <c r="C343" s="29" t="s">
        <v>105</v>
      </c>
      <c r="D343" s="273" t="s">
        <v>798</v>
      </c>
      <c r="E343" s="24" t="s">
        <v>1529</v>
      </c>
      <c r="F343" s="465" t="str">
        <f t="shared" si="19"/>
        <v>@</v>
      </c>
      <c r="G343" s="89"/>
      <c r="H343" s="113" t="s">
        <v>239</v>
      </c>
      <c r="I343" s="499" t="s">
        <v>155</v>
      </c>
      <c r="J343" s="109" t="s">
        <v>164</v>
      </c>
      <c r="K343" s="122"/>
      <c r="L343" s="104"/>
      <c r="M343" s="297">
        <v>6950</v>
      </c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</row>
    <row r="344" spans="1:223" s="9" customFormat="1" ht="23.25" customHeight="1" x14ac:dyDescent="0.3">
      <c r="A344" s="163"/>
      <c r="B344" s="245" t="s">
        <v>1528</v>
      </c>
      <c r="C344" s="29" t="s">
        <v>105</v>
      </c>
      <c r="D344" s="273" t="s">
        <v>1665</v>
      </c>
      <c r="E344" s="24" t="s">
        <v>1493</v>
      </c>
      <c r="F344" s="465" t="str">
        <f t="shared" si="19"/>
        <v>@</v>
      </c>
      <c r="G344" s="492" t="s">
        <v>1527</v>
      </c>
      <c r="H344" s="113" t="s">
        <v>239</v>
      </c>
      <c r="I344" s="499" t="s">
        <v>155</v>
      </c>
      <c r="J344" s="109" t="s">
        <v>161</v>
      </c>
      <c r="K344" s="122"/>
      <c r="L344" s="104"/>
      <c r="M344" s="297">
        <v>6440</v>
      </c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</row>
    <row r="345" spans="1:223" s="9" customFormat="1" ht="23.25" customHeight="1" x14ac:dyDescent="0.3">
      <c r="A345" s="163"/>
      <c r="B345" s="245" t="s">
        <v>1170</v>
      </c>
      <c r="C345" s="29" t="s">
        <v>105</v>
      </c>
      <c r="D345" s="273" t="s">
        <v>540</v>
      </c>
      <c r="E345" s="24" t="s">
        <v>466</v>
      </c>
      <c r="F345" s="465" t="str">
        <f t="shared" si="19"/>
        <v>@</v>
      </c>
      <c r="G345" s="89"/>
      <c r="H345" s="113" t="s">
        <v>481</v>
      </c>
      <c r="I345" s="499" t="s">
        <v>155</v>
      </c>
      <c r="J345" s="109" t="s">
        <v>480</v>
      </c>
      <c r="K345" s="235" t="s">
        <v>546</v>
      </c>
      <c r="L345" s="104"/>
      <c r="M345" s="297">
        <v>6500</v>
      </c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</row>
    <row r="346" spans="1:223" s="9" customFormat="1" ht="30" customHeight="1" x14ac:dyDescent="0.25">
      <c r="A346" s="163"/>
      <c r="B346" s="79" t="s">
        <v>1171</v>
      </c>
      <c r="C346" s="79" t="s">
        <v>105</v>
      </c>
      <c r="D346" s="282" t="s">
        <v>522</v>
      </c>
      <c r="E346" s="78" t="s">
        <v>150</v>
      </c>
      <c r="F346" s="465" t="str">
        <f t="shared" si="19"/>
        <v>@</v>
      </c>
      <c r="G346" s="80"/>
      <c r="H346" s="115" t="s">
        <v>181</v>
      </c>
      <c r="I346" s="152"/>
      <c r="J346" s="112" t="s">
        <v>159</v>
      </c>
      <c r="K346" s="112" t="s">
        <v>546</v>
      </c>
      <c r="L346" s="104"/>
      <c r="M346" s="297">
        <v>7050</v>
      </c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</row>
    <row r="347" spans="1:223" s="9" customFormat="1" ht="22.5" customHeight="1" x14ac:dyDescent="0.2">
      <c r="A347" s="163"/>
      <c r="B347" s="79" t="s">
        <v>1172</v>
      </c>
      <c r="C347" s="79" t="s">
        <v>105</v>
      </c>
      <c r="D347" s="282" t="s">
        <v>317</v>
      </c>
      <c r="E347" s="78" t="s">
        <v>150</v>
      </c>
      <c r="F347" s="465" t="str">
        <f t="shared" si="19"/>
        <v>@</v>
      </c>
      <c r="G347" s="90"/>
      <c r="H347" s="115" t="s">
        <v>196</v>
      </c>
      <c r="I347" s="93" t="s">
        <v>155</v>
      </c>
      <c r="J347" s="112" t="s">
        <v>174</v>
      </c>
      <c r="K347" s="112"/>
      <c r="L347" s="104"/>
      <c r="M347" s="297">
        <v>5780</v>
      </c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</row>
    <row r="348" spans="1:223" s="9" customFormat="1" ht="31.5" customHeight="1" x14ac:dyDescent="0.35">
      <c r="A348" s="163"/>
      <c r="B348" s="340" t="s">
        <v>1173</v>
      </c>
      <c r="C348" s="340" t="s">
        <v>105</v>
      </c>
      <c r="D348" s="284" t="s">
        <v>341</v>
      </c>
      <c r="E348" s="43" t="s">
        <v>801</v>
      </c>
      <c r="F348" s="465" t="str">
        <f t="shared" si="19"/>
        <v>@</v>
      </c>
      <c r="G348" s="80"/>
      <c r="H348" s="113" t="s">
        <v>227</v>
      </c>
      <c r="I348" s="313"/>
      <c r="J348" s="109" t="s">
        <v>160</v>
      </c>
      <c r="K348" s="102"/>
      <c r="L348" s="107"/>
      <c r="M348" s="297">
        <v>5180</v>
      </c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</row>
    <row r="349" spans="1:223" s="9" customFormat="1" ht="22.5" customHeight="1" x14ac:dyDescent="0.35">
      <c r="A349" s="163"/>
      <c r="B349" s="340" t="s">
        <v>1174</v>
      </c>
      <c r="C349" s="42" t="s">
        <v>105</v>
      </c>
      <c r="D349" s="284" t="s">
        <v>1664</v>
      </c>
      <c r="E349" s="43" t="s">
        <v>725</v>
      </c>
      <c r="F349" s="465" t="str">
        <f t="shared" si="19"/>
        <v>@</v>
      </c>
      <c r="G349" s="81"/>
      <c r="H349" s="113" t="s">
        <v>653</v>
      </c>
      <c r="I349" s="313"/>
      <c r="J349" s="109" t="s">
        <v>160</v>
      </c>
      <c r="K349" s="102" t="s">
        <v>546</v>
      </c>
      <c r="L349" s="107"/>
      <c r="M349" s="297">
        <v>5180</v>
      </c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</row>
    <row r="350" spans="1:223" s="9" customFormat="1" ht="26.25" customHeight="1" x14ac:dyDescent="0.35">
      <c r="A350" s="163"/>
      <c r="B350" s="340" t="s">
        <v>788</v>
      </c>
      <c r="C350" s="42" t="s">
        <v>105</v>
      </c>
      <c r="D350" s="284" t="s">
        <v>1664</v>
      </c>
      <c r="E350" s="43" t="s">
        <v>725</v>
      </c>
      <c r="F350" s="465" t="str">
        <f>HYPERLINK("http://www.catalogue.bosal.com/pdf/pdf_mi/038891.pdf","@")</f>
        <v>@</v>
      </c>
      <c r="G350" s="493"/>
      <c r="H350" s="113"/>
      <c r="I350" s="98"/>
      <c r="J350" s="109" t="s">
        <v>160</v>
      </c>
      <c r="K350" s="102" t="s">
        <v>546</v>
      </c>
      <c r="L350" s="107"/>
      <c r="M350" s="297">
        <v>8390</v>
      </c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</row>
    <row r="351" spans="1:223" s="9" customFormat="1" ht="26.25" customHeight="1" x14ac:dyDescent="0.35">
      <c r="A351" s="163"/>
      <c r="B351" s="340" t="s">
        <v>1526</v>
      </c>
      <c r="C351" s="340" t="s">
        <v>101</v>
      </c>
      <c r="D351" s="273" t="s">
        <v>1663</v>
      </c>
      <c r="E351" s="24" t="s">
        <v>1662</v>
      </c>
      <c r="F351" s="465" t="str">
        <f t="shared" ref="F351:F357" si="20">HYPERLINK("http://www.bosal-autoflex.ru/instructions1/"&amp;LEFT(B351,4)&amp;MID(B351,6,4)&amp;".pdf","@")</f>
        <v>@</v>
      </c>
      <c r="G351" s="553" t="s">
        <v>1503</v>
      </c>
      <c r="H351" s="226" t="s">
        <v>254</v>
      </c>
      <c r="I351" s="423"/>
      <c r="J351" s="227" t="s">
        <v>171</v>
      </c>
      <c r="K351" s="102"/>
      <c r="L351" s="107"/>
      <c r="M351" s="297">
        <v>10890</v>
      </c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</row>
    <row r="352" spans="1:223" s="9" customFormat="1" ht="47.25" customHeight="1" x14ac:dyDescent="0.2">
      <c r="A352" s="163"/>
      <c r="B352" s="79" t="s">
        <v>1175</v>
      </c>
      <c r="C352" s="79" t="s">
        <v>105</v>
      </c>
      <c r="D352" s="282" t="s">
        <v>740</v>
      </c>
      <c r="E352" s="78" t="s">
        <v>741</v>
      </c>
      <c r="F352" s="465" t="str">
        <f t="shared" si="20"/>
        <v>@</v>
      </c>
      <c r="G352" s="90"/>
      <c r="H352" s="197" t="s">
        <v>229</v>
      </c>
      <c r="I352" s="204"/>
      <c r="J352" s="199" t="s">
        <v>166</v>
      </c>
      <c r="K352" s="422" t="s">
        <v>1525</v>
      </c>
      <c r="L352" s="104"/>
      <c r="M352" s="297">
        <v>6130</v>
      </c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</row>
    <row r="353" spans="1:223" s="9" customFormat="1" ht="33.75" customHeight="1" x14ac:dyDescent="0.2">
      <c r="A353" s="163"/>
      <c r="B353" s="79" t="s">
        <v>1176</v>
      </c>
      <c r="C353" s="79" t="s">
        <v>105</v>
      </c>
      <c r="D353" s="286" t="s">
        <v>342</v>
      </c>
      <c r="E353" s="86" t="s">
        <v>318</v>
      </c>
      <c r="F353" s="465" t="str">
        <f t="shared" si="20"/>
        <v>@</v>
      </c>
      <c r="G353" s="89"/>
      <c r="H353" s="160" t="s">
        <v>184</v>
      </c>
      <c r="I353" s="305"/>
      <c r="J353" s="101" t="s">
        <v>159</v>
      </c>
      <c r="K353" s="112"/>
      <c r="L353" s="104"/>
      <c r="M353" s="297">
        <v>6080</v>
      </c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</row>
    <row r="354" spans="1:223" ht="26.25" customHeight="1" x14ac:dyDescent="0.2">
      <c r="B354" s="79" t="s">
        <v>1177</v>
      </c>
      <c r="C354" s="79" t="s">
        <v>105</v>
      </c>
      <c r="D354" s="282" t="s">
        <v>276</v>
      </c>
      <c r="E354" s="78" t="s">
        <v>802</v>
      </c>
      <c r="F354" s="465" t="str">
        <f t="shared" si="20"/>
        <v>@</v>
      </c>
      <c r="G354" s="89"/>
      <c r="H354" s="200" t="s">
        <v>237</v>
      </c>
      <c r="I354" s="309" t="s">
        <v>155</v>
      </c>
      <c r="J354" s="201" t="s">
        <v>248</v>
      </c>
      <c r="K354" s="112"/>
      <c r="L354" s="104"/>
      <c r="M354" s="297">
        <v>7590</v>
      </c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</row>
    <row r="355" spans="1:223" ht="19.5" customHeight="1" x14ac:dyDescent="0.25">
      <c r="B355" s="340" t="s">
        <v>1174</v>
      </c>
      <c r="C355" s="42" t="s">
        <v>105</v>
      </c>
      <c r="D355" s="284" t="s">
        <v>1661</v>
      </c>
      <c r="E355" s="43" t="s">
        <v>725</v>
      </c>
      <c r="F355" s="465" t="str">
        <f t="shared" si="20"/>
        <v>@</v>
      </c>
      <c r="G355" s="81"/>
      <c r="H355" s="206" t="s">
        <v>653</v>
      </c>
      <c r="I355" s="93" t="s">
        <v>155</v>
      </c>
      <c r="J355" s="207" t="s">
        <v>160</v>
      </c>
      <c r="K355" s="102" t="s">
        <v>546</v>
      </c>
      <c r="L355" s="107"/>
      <c r="M355" s="297">
        <v>5180</v>
      </c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</row>
    <row r="356" spans="1:223" ht="19.5" customHeight="1" x14ac:dyDescent="0.3">
      <c r="B356" s="79" t="s">
        <v>1178</v>
      </c>
      <c r="C356" s="79" t="s">
        <v>105</v>
      </c>
      <c r="D356" s="282" t="s">
        <v>464</v>
      </c>
      <c r="E356" s="78" t="s">
        <v>1287</v>
      </c>
      <c r="F356" s="465" t="str">
        <f t="shared" si="20"/>
        <v>@</v>
      </c>
      <c r="G356" s="89"/>
      <c r="H356" s="552">
        <v>138</v>
      </c>
      <c r="I356" s="495" t="s">
        <v>155</v>
      </c>
      <c r="J356" s="551" t="s">
        <v>248</v>
      </c>
      <c r="K356" s="235"/>
      <c r="L356" s="104"/>
      <c r="M356" s="297">
        <v>7150</v>
      </c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</row>
    <row r="357" spans="1:223" ht="19.5" customHeight="1" x14ac:dyDescent="0.3">
      <c r="B357" s="79" t="s">
        <v>1293</v>
      </c>
      <c r="C357" s="79" t="s">
        <v>105</v>
      </c>
      <c r="D357" s="282" t="s">
        <v>1660</v>
      </c>
      <c r="E357" s="78" t="s">
        <v>725</v>
      </c>
      <c r="F357" s="465" t="str">
        <f t="shared" si="20"/>
        <v>@</v>
      </c>
      <c r="G357" s="522"/>
      <c r="H357" s="552">
        <v>8814</v>
      </c>
      <c r="I357" s="495" t="s">
        <v>155</v>
      </c>
      <c r="J357" s="551" t="s">
        <v>160</v>
      </c>
      <c r="K357" s="235" t="s">
        <v>546</v>
      </c>
      <c r="L357" s="104"/>
      <c r="M357" s="297">
        <v>4790</v>
      </c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</row>
    <row r="358" spans="1:223" s="50" customFormat="1" ht="16.5" customHeight="1" x14ac:dyDescent="0.35">
      <c r="A358" s="163"/>
      <c r="B358" s="464"/>
      <c r="C358" s="460"/>
      <c r="D358" s="542" t="s">
        <v>343</v>
      </c>
      <c r="E358" s="541"/>
      <c r="F358" s="480"/>
      <c r="G358" s="461"/>
      <c r="H358" s="478"/>
      <c r="I358" s="509"/>
      <c r="J358" s="476"/>
      <c r="K358" s="508"/>
      <c r="L358" s="507"/>
      <c r="M358" s="455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</row>
    <row r="359" spans="1:223" ht="52.5" customHeight="1" x14ac:dyDescent="0.2">
      <c r="B359" s="245" t="s">
        <v>994</v>
      </c>
      <c r="C359" s="29" t="s">
        <v>105</v>
      </c>
      <c r="D359" s="273" t="s">
        <v>22</v>
      </c>
      <c r="E359" s="24" t="s">
        <v>127</v>
      </c>
      <c r="F359" s="465" t="str">
        <f>HYPERLINK("http://www.bosal-autoflex.ru/instructions1/"&amp;LEFT(B359,4)&amp;MID(B359,6,4)&amp;".pdf","@")</f>
        <v>@</v>
      </c>
      <c r="G359" s="89"/>
      <c r="H359" s="113" t="s">
        <v>193</v>
      </c>
      <c r="I359" s="93" t="s">
        <v>155</v>
      </c>
      <c r="J359" s="110" t="s">
        <v>161</v>
      </c>
      <c r="K359" s="110"/>
      <c r="L359" s="122"/>
      <c r="M359" s="297">
        <v>8030</v>
      </c>
      <c r="AJ359" s="2"/>
      <c r="AK359" s="2"/>
      <c r="AL359" s="2"/>
      <c r="AM359" s="2"/>
    </row>
    <row r="360" spans="1:223" s="50" customFormat="1" ht="23.25" customHeight="1" x14ac:dyDescent="0.35">
      <c r="A360" s="163"/>
      <c r="B360" s="464"/>
      <c r="C360" s="460"/>
      <c r="D360" s="542" t="s">
        <v>344</v>
      </c>
      <c r="E360" s="541"/>
      <c r="F360" s="480"/>
      <c r="G360" s="461"/>
      <c r="H360" s="478"/>
      <c r="I360" s="509"/>
      <c r="J360" s="476"/>
      <c r="K360" s="508"/>
      <c r="L360" s="507"/>
      <c r="M360" s="455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</row>
    <row r="361" spans="1:223" ht="30" customHeight="1" x14ac:dyDescent="0.2">
      <c r="B361" s="245" t="s">
        <v>1179</v>
      </c>
      <c r="C361" s="29" t="s">
        <v>105</v>
      </c>
      <c r="D361" s="273" t="s">
        <v>136</v>
      </c>
      <c r="E361" s="24" t="s">
        <v>611</v>
      </c>
      <c r="F361" s="465" t="str">
        <f t="shared" ref="F361:F366" si="21">HYPERLINK("http://www.bosal-autoflex.ru/instructions1/"&amp;LEFT(B361,4)&amp;MID(B361,6,4)&amp;".pdf","@")</f>
        <v>@</v>
      </c>
      <c r="G361" s="89"/>
      <c r="H361" s="113" t="s">
        <v>233</v>
      </c>
      <c r="I361" s="93" t="s">
        <v>155</v>
      </c>
      <c r="J361" s="103" t="s">
        <v>158</v>
      </c>
      <c r="K361" s="103"/>
      <c r="L361" s="122"/>
      <c r="M361" s="297">
        <v>6410</v>
      </c>
      <c r="AJ361" s="2"/>
      <c r="AK361" s="2"/>
      <c r="AL361" s="2"/>
      <c r="AM361" s="2"/>
    </row>
    <row r="362" spans="1:223" ht="22.5" customHeight="1" x14ac:dyDescent="0.2">
      <c r="B362" s="245" t="s">
        <v>1180</v>
      </c>
      <c r="C362" s="29" t="s">
        <v>105</v>
      </c>
      <c r="D362" s="273" t="s">
        <v>345</v>
      </c>
      <c r="E362" s="24" t="s">
        <v>745</v>
      </c>
      <c r="F362" s="465" t="str">
        <f t="shared" si="21"/>
        <v>@</v>
      </c>
      <c r="G362" s="89"/>
      <c r="H362" s="113" t="s">
        <v>209</v>
      </c>
      <c r="I362" s="93" t="s">
        <v>155</v>
      </c>
      <c r="J362" s="103" t="s">
        <v>159</v>
      </c>
      <c r="K362" s="103"/>
      <c r="L362" s="122"/>
      <c r="M362" s="297">
        <v>5040</v>
      </c>
      <c r="AJ362" s="2"/>
      <c r="AK362" s="2"/>
      <c r="AL362" s="2"/>
      <c r="AM362" s="2"/>
    </row>
    <row r="363" spans="1:223" ht="50.25" customHeight="1" x14ac:dyDescent="0.2">
      <c r="B363" s="74" t="s">
        <v>1181</v>
      </c>
      <c r="C363" s="79" t="s">
        <v>105</v>
      </c>
      <c r="D363" s="282" t="s">
        <v>439</v>
      </c>
      <c r="E363" s="78" t="s">
        <v>654</v>
      </c>
      <c r="F363" s="465" t="str">
        <f t="shared" si="21"/>
        <v>@</v>
      </c>
      <c r="G363" s="90"/>
      <c r="H363" s="115" t="s">
        <v>232</v>
      </c>
      <c r="I363" s="93" t="s">
        <v>155</v>
      </c>
      <c r="J363" s="103" t="s">
        <v>158</v>
      </c>
      <c r="K363" s="122"/>
      <c r="L363" s="122"/>
      <c r="M363" s="297">
        <v>5910</v>
      </c>
      <c r="AJ363" s="2"/>
      <c r="AK363" s="2"/>
      <c r="AL363" s="2"/>
      <c r="AM363" s="2"/>
    </row>
    <row r="364" spans="1:223" ht="48" customHeight="1" x14ac:dyDescent="0.25">
      <c r="B364" s="245" t="s">
        <v>1182</v>
      </c>
      <c r="C364" s="29" t="s">
        <v>105</v>
      </c>
      <c r="D364" s="273" t="s">
        <v>1292</v>
      </c>
      <c r="E364" s="24" t="s">
        <v>744</v>
      </c>
      <c r="F364" s="465" t="str">
        <f t="shared" si="21"/>
        <v>@</v>
      </c>
      <c r="G364" s="151"/>
      <c r="H364" s="113" t="s">
        <v>186</v>
      </c>
      <c r="I364" s="93" t="s">
        <v>155</v>
      </c>
      <c r="J364" s="103" t="s">
        <v>158</v>
      </c>
      <c r="K364" s="112" t="s">
        <v>546</v>
      </c>
      <c r="L364" s="122"/>
      <c r="M364" s="297">
        <v>7440</v>
      </c>
      <c r="AJ364" s="2"/>
      <c r="AK364" s="2"/>
      <c r="AL364" s="2"/>
      <c r="AM364" s="2"/>
    </row>
    <row r="365" spans="1:223" s="6" customFormat="1" ht="40.5" customHeight="1" x14ac:dyDescent="0.2">
      <c r="A365" s="163"/>
      <c r="B365" s="536" t="s">
        <v>1183</v>
      </c>
      <c r="C365" s="535" t="s">
        <v>105</v>
      </c>
      <c r="D365" s="534" t="s">
        <v>880</v>
      </c>
      <c r="E365" s="533" t="s">
        <v>1524</v>
      </c>
      <c r="F365" s="532" t="str">
        <f t="shared" si="21"/>
        <v>@</v>
      </c>
      <c r="G365" s="550" t="s">
        <v>41</v>
      </c>
      <c r="H365" s="548" t="s">
        <v>186</v>
      </c>
      <c r="I365" s="539" t="s">
        <v>155</v>
      </c>
      <c r="J365" s="549" t="s">
        <v>252</v>
      </c>
      <c r="K365" s="549" t="s">
        <v>546</v>
      </c>
      <c r="L365" s="547"/>
      <c r="M365" s="526">
        <v>4990</v>
      </c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</row>
    <row r="366" spans="1:223" s="6" customFormat="1" ht="28.5" customHeight="1" x14ac:dyDescent="0.2">
      <c r="A366" s="163"/>
      <c r="B366" s="245" t="s">
        <v>1184</v>
      </c>
      <c r="C366" s="29" t="s">
        <v>105</v>
      </c>
      <c r="D366" s="273" t="s">
        <v>1659</v>
      </c>
      <c r="E366" s="24">
        <v>2014</v>
      </c>
      <c r="F366" s="465" t="str">
        <f t="shared" si="21"/>
        <v>@</v>
      </c>
      <c r="G366" s="522"/>
      <c r="H366" s="115"/>
      <c r="I366" s="93" t="s">
        <v>155</v>
      </c>
      <c r="J366" s="101" t="s">
        <v>161</v>
      </c>
      <c r="K366" s="101" t="s">
        <v>546</v>
      </c>
      <c r="L366" s="106"/>
      <c r="M366" s="297">
        <v>5650</v>
      </c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</row>
    <row r="367" spans="1:223" s="6" customFormat="1" ht="27" x14ac:dyDescent="0.2">
      <c r="A367" s="163"/>
      <c r="B367" s="245" t="s">
        <v>784</v>
      </c>
      <c r="C367" s="29" t="s">
        <v>105</v>
      </c>
      <c r="D367" s="273" t="s">
        <v>1659</v>
      </c>
      <c r="E367" s="24" t="s">
        <v>725</v>
      </c>
      <c r="F367" s="465" t="str">
        <f>HYPERLINK("http://www.catalogue.bosal.com/pdf/pdf_mi/038841.pdf","@")</f>
        <v>@</v>
      </c>
      <c r="G367" s="537"/>
      <c r="H367" s="115"/>
      <c r="I367" s="93" t="s">
        <v>155</v>
      </c>
      <c r="J367" s="112" t="s">
        <v>161</v>
      </c>
      <c r="K367" s="112" t="s">
        <v>546</v>
      </c>
      <c r="L367" s="106"/>
      <c r="M367" s="297">
        <v>6740</v>
      </c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</row>
    <row r="368" spans="1:223" s="4" customFormat="1" ht="24.75" customHeight="1" x14ac:dyDescent="0.2">
      <c r="A368" s="163"/>
      <c r="B368" s="245" t="s">
        <v>1185</v>
      </c>
      <c r="C368" s="29" t="s">
        <v>105</v>
      </c>
      <c r="D368" s="273" t="s">
        <v>23</v>
      </c>
      <c r="E368" s="24" t="s">
        <v>118</v>
      </c>
      <c r="F368" s="465" t="str">
        <f>HYPERLINK("http://www.bosal-autoflex.ru/instructions1/"&amp;LEFT(B368,4)&amp;MID(B368,6,4)&amp;".pdf","@")</f>
        <v>@</v>
      </c>
      <c r="G368" s="89"/>
      <c r="H368" s="113" t="s">
        <v>191</v>
      </c>
      <c r="I368" s="93" t="s">
        <v>155</v>
      </c>
      <c r="J368" s="122" t="s">
        <v>175</v>
      </c>
      <c r="K368" s="122"/>
      <c r="L368" s="122"/>
      <c r="M368" s="297">
        <v>6450</v>
      </c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</row>
    <row r="369" spans="1:223" s="4" customFormat="1" ht="52.5" customHeight="1" x14ac:dyDescent="0.2">
      <c r="A369" s="163"/>
      <c r="B369" s="245" t="s">
        <v>1186</v>
      </c>
      <c r="C369" s="29" t="s">
        <v>105</v>
      </c>
      <c r="D369" s="273" t="s">
        <v>1523</v>
      </c>
      <c r="E369" s="24" t="s">
        <v>70</v>
      </c>
      <c r="F369" s="465" t="str">
        <f>HYPERLINK("http://www.bosal-autoflex.ru/instructions1/"&amp;LEFT(B369,4)&amp;MID(B369,6,4)&amp;".pdf","@")</f>
        <v>@</v>
      </c>
      <c r="G369" s="89"/>
      <c r="H369" s="113" t="s">
        <v>234</v>
      </c>
      <c r="I369" s="93" t="s">
        <v>155</v>
      </c>
      <c r="J369" s="122" t="s">
        <v>161</v>
      </c>
      <c r="K369" s="122"/>
      <c r="L369" s="122"/>
      <c r="M369" s="297">
        <v>8190</v>
      </c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</row>
    <row r="370" spans="1:223" s="4" customFormat="1" ht="35.25" customHeight="1" x14ac:dyDescent="0.25">
      <c r="A370" s="163"/>
      <c r="B370" s="536" t="s">
        <v>1187</v>
      </c>
      <c r="C370" s="535" t="s">
        <v>105</v>
      </c>
      <c r="D370" s="534" t="s">
        <v>523</v>
      </c>
      <c r="E370" s="533" t="s">
        <v>1522</v>
      </c>
      <c r="F370" s="532" t="str">
        <f>HYPERLINK("http://www.bosal-autoflex.ru/instructions1/"&amp;LEFT(B370,4)&amp;MID(B370,6,4)&amp;".pdf","@")</f>
        <v>@</v>
      </c>
      <c r="G370" s="531" t="s">
        <v>41</v>
      </c>
      <c r="H370" s="548" t="s">
        <v>271</v>
      </c>
      <c r="I370" s="539" t="s">
        <v>155</v>
      </c>
      <c r="J370" s="547" t="s">
        <v>174</v>
      </c>
      <c r="K370" s="547" t="s">
        <v>546</v>
      </c>
      <c r="L370" s="547"/>
      <c r="M370" s="526">
        <v>5620</v>
      </c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</row>
    <row r="371" spans="1:223" s="4" customFormat="1" ht="27.75" customHeight="1" x14ac:dyDescent="0.2">
      <c r="A371" s="163"/>
      <c r="B371" s="245" t="s">
        <v>1188</v>
      </c>
      <c r="C371" s="29" t="s">
        <v>105</v>
      </c>
      <c r="D371" s="273" t="s">
        <v>524</v>
      </c>
      <c r="E371" s="24" t="s">
        <v>35</v>
      </c>
      <c r="F371" s="465" t="str">
        <f>HYPERLINK("http://www.bosal-autoflex.ru/instructions1/"&amp;LEFT(B371,4)&amp;MID(B371,6,4)&amp;".pdf","@")</f>
        <v>@</v>
      </c>
      <c r="G371" s="89"/>
      <c r="H371" s="113" t="s">
        <v>192</v>
      </c>
      <c r="I371" s="93" t="s">
        <v>155</v>
      </c>
      <c r="J371" s="122" t="s">
        <v>174</v>
      </c>
      <c r="K371" s="112" t="s">
        <v>546</v>
      </c>
      <c r="L371" s="122"/>
      <c r="M371" s="297">
        <v>6690</v>
      </c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</row>
    <row r="372" spans="1:223" s="4" customFormat="1" ht="30" x14ac:dyDescent="0.2">
      <c r="A372" s="163"/>
      <c r="B372" s="245" t="s">
        <v>1504</v>
      </c>
      <c r="C372" s="29" t="s">
        <v>105</v>
      </c>
      <c r="D372" s="273" t="s">
        <v>1658</v>
      </c>
      <c r="E372" s="24" t="s">
        <v>1493</v>
      </c>
      <c r="F372" s="465" t="str">
        <f>HYPERLINK("http://www.bosal-autoflex.ru/instructions1/"&amp;LEFT(B372,4)&amp;MID(B372,6,4)&amp;".pdf","@")</f>
        <v>@</v>
      </c>
      <c r="G372" s="492" t="s">
        <v>1503</v>
      </c>
      <c r="H372" s="115" t="s">
        <v>1630</v>
      </c>
      <c r="I372" s="491" t="s">
        <v>155</v>
      </c>
      <c r="J372" s="112" t="s">
        <v>1502</v>
      </c>
      <c r="K372" s="112" t="s">
        <v>1501</v>
      </c>
      <c r="L372" s="106"/>
      <c r="M372" s="297">
        <v>7558</v>
      </c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</row>
    <row r="373" spans="1:223" s="50" customFormat="1" ht="21" customHeight="1" x14ac:dyDescent="0.35">
      <c r="A373" s="163"/>
      <c r="B373" s="464"/>
      <c r="C373" s="460"/>
      <c r="D373" s="542" t="s">
        <v>347</v>
      </c>
      <c r="E373" s="541"/>
      <c r="F373" s="480"/>
      <c r="G373" s="461"/>
      <c r="H373" s="478"/>
      <c r="I373" s="509"/>
      <c r="J373" s="476"/>
      <c r="K373" s="508"/>
      <c r="L373" s="507"/>
      <c r="M373" s="455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</row>
    <row r="374" spans="1:223" s="7" customFormat="1" ht="21" customHeight="1" x14ac:dyDescent="0.2">
      <c r="A374" s="163"/>
      <c r="B374" s="340" t="s">
        <v>1189</v>
      </c>
      <c r="C374" s="340" t="s">
        <v>105</v>
      </c>
      <c r="D374" s="546" t="s">
        <v>348</v>
      </c>
      <c r="E374" s="43" t="s">
        <v>118</v>
      </c>
      <c r="F374" s="465" t="str">
        <f t="shared" ref="F374:F380" si="22">HYPERLINK("http://www.bosal-autoflex.ru/instructions1/"&amp;LEFT(B374,4)&amp;MID(B374,6,4)&amp;".pdf","@")</f>
        <v>@</v>
      </c>
      <c r="G374" s="89"/>
      <c r="H374" s="113" t="s">
        <v>217</v>
      </c>
      <c r="I374" s="152" t="s">
        <v>155</v>
      </c>
      <c r="J374" s="109" t="s">
        <v>161</v>
      </c>
      <c r="K374" s="109"/>
      <c r="L374" s="122"/>
      <c r="M374" s="297">
        <v>8530</v>
      </c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</row>
    <row r="375" spans="1:223" s="7" customFormat="1" ht="17.25" customHeight="1" x14ac:dyDescent="0.2">
      <c r="A375" s="163"/>
      <c r="B375" s="340" t="s">
        <v>1190</v>
      </c>
      <c r="C375" s="340" t="s">
        <v>105</v>
      </c>
      <c r="D375" s="546" t="s">
        <v>469</v>
      </c>
      <c r="E375" s="43" t="s">
        <v>386</v>
      </c>
      <c r="F375" s="465" t="str">
        <f t="shared" si="22"/>
        <v>@</v>
      </c>
      <c r="G375" s="89"/>
      <c r="H375" s="115" t="s">
        <v>196</v>
      </c>
      <c r="I375" s="308" t="s">
        <v>475</v>
      </c>
      <c r="J375" s="112" t="s">
        <v>161</v>
      </c>
      <c r="K375" s="235"/>
      <c r="L375" s="104"/>
      <c r="M375" s="297">
        <v>8450</v>
      </c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</row>
    <row r="376" spans="1:223" s="7" customFormat="1" ht="17.25" customHeight="1" x14ac:dyDescent="0.2">
      <c r="A376" s="163"/>
      <c r="B376" s="340" t="s">
        <v>1191</v>
      </c>
      <c r="C376" s="340" t="s">
        <v>101</v>
      </c>
      <c r="D376" s="546" t="s">
        <v>351</v>
      </c>
      <c r="E376" s="43" t="s">
        <v>568</v>
      </c>
      <c r="F376" s="465" t="str">
        <f t="shared" si="22"/>
        <v>@</v>
      </c>
      <c r="G376" s="89"/>
      <c r="H376" s="115" t="s">
        <v>254</v>
      </c>
      <c r="I376" s="305"/>
      <c r="J376" s="112" t="s">
        <v>258</v>
      </c>
      <c r="K376" s="112"/>
      <c r="L376" s="104"/>
      <c r="M376" s="297">
        <v>8990</v>
      </c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</row>
    <row r="377" spans="1:223" s="7" customFormat="1" ht="19.5" customHeight="1" x14ac:dyDescent="0.2">
      <c r="A377" s="163"/>
      <c r="B377" s="340" t="s">
        <v>1192</v>
      </c>
      <c r="C377" s="340" t="s">
        <v>105</v>
      </c>
      <c r="D377" s="546" t="s">
        <v>349</v>
      </c>
      <c r="E377" s="43" t="s">
        <v>350</v>
      </c>
      <c r="F377" s="465" t="str">
        <f t="shared" si="22"/>
        <v>@</v>
      </c>
      <c r="G377" s="89"/>
      <c r="H377" s="115" t="s">
        <v>195</v>
      </c>
      <c r="I377" s="94"/>
      <c r="J377" s="112" t="s">
        <v>161</v>
      </c>
      <c r="K377" s="112"/>
      <c r="L377" s="104"/>
      <c r="M377" s="297">
        <v>9010</v>
      </c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</row>
    <row r="378" spans="1:223" s="7" customFormat="1" ht="17.25" customHeight="1" x14ac:dyDescent="0.2">
      <c r="A378" s="163"/>
      <c r="B378" s="340" t="s">
        <v>1193</v>
      </c>
      <c r="C378" s="340" t="s">
        <v>105</v>
      </c>
      <c r="D378" s="546" t="s">
        <v>881</v>
      </c>
      <c r="E378" s="43" t="s">
        <v>146</v>
      </c>
      <c r="F378" s="465" t="str">
        <f t="shared" si="22"/>
        <v>@</v>
      </c>
      <c r="G378" s="90"/>
      <c r="H378" s="113" t="s">
        <v>235</v>
      </c>
      <c r="I378" s="96"/>
      <c r="J378" s="109" t="s">
        <v>176</v>
      </c>
      <c r="K378" s="109"/>
      <c r="L378" s="104"/>
      <c r="M378" s="297">
        <v>9010</v>
      </c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</row>
    <row r="379" spans="1:223" s="7" customFormat="1" ht="17.25" customHeight="1" x14ac:dyDescent="0.2">
      <c r="A379" s="163"/>
      <c r="B379" s="340" t="s">
        <v>1194</v>
      </c>
      <c r="C379" s="340" t="s">
        <v>105</v>
      </c>
      <c r="D379" s="546" t="s">
        <v>882</v>
      </c>
      <c r="E379" s="43" t="s">
        <v>145</v>
      </c>
      <c r="F379" s="465" t="str">
        <f t="shared" si="22"/>
        <v>@</v>
      </c>
      <c r="G379" s="89"/>
      <c r="H379" s="115" t="s">
        <v>257</v>
      </c>
      <c r="I379" s="152" t="s">
        <v>155</v>
      </c>
      <c r="J379" s="112" t="s">
        <v>161</v>
      </c>
      <c r="K379" s="112"/>
      <c r="L379" s="104"/>
      <c r="M379" s="297">
        <v>9010</v>
      </c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</row>
    <row r="380" spans="1:223" s="7" customFormat="1" ht="21" customHeight="1" x14ac:dyDescent="0.2">
      <c r="A380" s="163"/>
      <c r="B380" s="340" t="s">
        <v>1195</v>
      </c>
      <c r="C380" s="340" t="s">
        <v>105</v>
      </c>
      <c r="D380" s="546" t="s">
        <v>1657</v>
      </c>
      <c r="E380" s="43" t="s">
        <v>625</v>
      </c>
      <c r="F380" s="465" t="str">
        <f t="shared" si="22"/>
        <v>@</v>
      </c>
      <c r="G380" s="522"/>
      <c r="H380" s="115" t="s">
        <v>670</v>
      </c>
      <c r="I380" s="240"/>
      <c r="J380" s="112" t="s">
        <v>161</v>
      </c>
      <c r="K380" s="235" t="s">
        <v>546</v>
      </c>
      <c r="L380" s="104"/>
      <c r="M380" s="297">
        <v>8490</v>
      </c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</row>
    <row r="381" spans="1:223" s="8" customFormat="1" ht="18.75" customHeight="1" x14ac:dyDescent="0.2">
      <c r="A381" s="163"/>
      <c r="B381" s="481"/>
      <c r="C381" s="483"/>
      <c r="D381" s="545" t="s">
        <v>352</v>
      </c>
      <c r="E381" s="544"/>
      <c r="F381" s="480"/>
      <c r="G381" s="479"/>
      <c r="H381" s="543"/>
      <c r="I381" s="477"/>
      <c r="J381" s="476"/>
      <c r="K381" s="476"/>
      <c r="L381" s="475"/>
      <c r="M381" s="455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</row>
    <row r="382" spans="1:223" s="8" customFormat="1" ht="27" x14ac:dyDescent="0.2">
      <c r="A382" s="163"/>
      <c r="B382" s="245" t="s">
        <v>1196</v>
      </c>
      <c r="C382" s="29" t="s">
        <v>105</v>
      </c>
      <c r="D382" s="273" t="s">
        <v>353</v>
      </c>
      <c r="E382" s="24" t="s">
        <v>147</v>
      </c>
      <c r="F382" s="465" t="str">
        <f t="shared" ref="F382:F389" si="23">HYPERLINK("http://www.bosal-autoflex.ru/instructions1/"&amp;LEFT(B382,4)&amp;MID(B382,6,4)&amp;".pdf","@")</f>
        <v>@</v>
      </c>
      <c r="G382" s="89"/>
      <c r="H382" s="113" t="s">
        <v>236</v>
      </c>
      <c r="I382" s="93"/>
      <c r="J382" s="110" t="s">
        <v>161</v>
      </c>
      <c r="K382" s="109"/>
      <c r="L382" s="122"/>
      <c r="M382" s="297">
        <v>8950</v>
      </c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</row>
    <row r="383" spans="1:223" s="8" customFormat="1" ht="27" x14ac:dyDescent="0.2">
      <c r="A383" s="163"/>
      <c r="B383" s="245" t="s">
        <v>1197</v>
      </c>
      <c r="C383" s="29" t="s">
        <v>105</v>
      </c>
      <c r="D383" s="273" t="s">
        <v>353</v>
      </c>
      <c r="E383" s="24" t="s">
        <v>635</v>
      </c>
      <c r="F383" s="465" t="str">
        <f t="shared" si="23"/>
        <v>@</v>
      </c>
      <c r="G383" s="89"/>
      <c r="H383" s="113" t="s">
        <v>230</v>
      </c>
      <c r="I383" s="305"/>
      <c r="J383" s="101" t="s">
        <v>174</v>
      </c>
      <c r="K383" s="101"/>
      <c r="L383" s="104"/>
      <c r="M383" s="297">
        <v>9140</v>
      </c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</row>
    <row r="384" spans="1:223" s="8" customFormat="1" ht="27" x14ac:dyDescent="0.2">
      <c r="A384" s="163"/>
      <c r="B384" s="245" t="s">
        <v>1198</v>
      </c>
      <c r="C384" s="29" t="s">
        <v>105</v>
      </c>
      <c r="D384" s="273" t="s">
        <v>1656</v>
      </c>
      <c r="E384" s="24" t="s">
        <v>625</v>
      </c>
      <c r="F384" s="465" t="str">
        <f t="shared" si="23"/>
        <v>@</v>
      </c>
      <c r="G384" s="522"/>
      <c r="H384" s="113" t="s">
        <v>651</v>
      </c>
      <c r="I384" s="93" t="s">
        <v>155</v>
      </c>
      <c r="J384" s="101" t="s">
        <v>174</v>
      </c>
      <c r="K384" s="103" t="s">
        <v>546</v>
      </c>
      <c r="L384" s="104"/>
      <c r="M384" s="297">
        <v>10610</v>
      </c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</row>
    <row r="385" spans="1:223" s="8" customFormat="1" ht="27" x14ac:dyDescent="0.2">
      <c r="A385" s="163"/>
      <c r="B385" s="245" t="s">
        <v>1199</v>
      </c>
      <c r="C385" s="29" t="s">
        <v>105</v>
      </c>
      <c r="D385" s="273" t="s">
        <v>354</v>
      </c>
      <c r="E385" s="24" t="s">
        <v>69</v>
      </c>
      <c r="F385" s="465" t="str">
        <f t="shared" si="23"/>
        <v>@</v>
      </c>
      <c r="G385" s="89"/>
      <c r="H385" s="115" t="s">
        <v>211</v>
      </c>
      <c r="I385" s="152"/>
      <c r="J385" s="109" t="s">
        <v>161</v>
      </c>
      <c r="K385" s="109"/>
      <c r="L385" s="122"/>
      <c r="M385" s="297">
        <v>9130</v>
      </c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</row>
    <row r="386" spans="1:223" s="8" customFormat="1" ht="27" x14ac:dyDescent="0.2">
      <c r="A386" s="163"/>
      <c r="B386" s="245" t="s">
        <v>1200</v>
      </c>
      <c r="C386" s="29" t="s">
        <v>105</v>
      </c>
      <c r="D386" s="273" t="s">
        <v>354</v>
      </c>
      <c r="E386" s="24" t="s">
        <v>1521</v>
      </c>
      <c r="F386" s="465" t="str">
        <f t="shared" si="23"/>
        <v>@</v>
      </c>
      <c r="G386" s="89"/>
      <c r="H386" s="113" t="s">
        <v>201</v>
      </c>
      <c r="I386" s="93" t="s">
        <v>155</v>
      </c>
      <c r="J386" s="112" t="s">
        <v>161</v>
      </c>
      <c r="K386" s="122"/>
      <c r="L386" s="104"/>
      <c r="M386" s="297">
        <v>8180</v>
      </c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</row>
    <row r="387" spans="1:223" s="8" customFormat="1" ht="22.5" customHeight="1" x14ac:dyDescent="0.2">
      <c r="A387" s="163"/>
      <c r="B387" s="245" t="s">
        <v>1201</v>
      </c>
      <c r="C387" s="29" t="s">
        <v>105</v>
      </c>
      <c r="D387" s="273" t="s">
        <v>277</v>
      </c>
      <c r="E387" s="24" t="s">
        <v>150</v>
      </c>
      <c r="F387" s="465" t="str">
        <f t="shared" si="23"/>
        <v>@</v>
      </c>
      <c r="G387" s="89"/>
      <c r="H387" s="113" t="s">
        <v>193</v>
      </c>
      <c r="I387" s="305"/>
      <c r="J387" s="112" t="s">
        <v>161</v>
      </c>
      <c r="K387" s="122"/>
      <c r="L387" s="104"/>
      <c r="M387" s="297">
        <v>8030</v>
      </c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</row>
    <row r="388" spans="1:223" s="8" customFormat="1" ht="27" x14ac:dyDescent="0.2">
      <c r="A388" s="163"/>
      <c r="B388" s="245" t="s">
        <v>1202</v>
      </c>
      <c r="C388" s="29" t="s">
        <v>105</v>
      </c>
      <c r="D388" s="273" t="s">
        <v>1655</v>
      </c>
      <c r="E388" s="24" t="s">
        <v>466</v>
      </c>
      <c r="F388" s="465" t="str">
        <f t="shared" si="23"/>
        <v>@</v>
      </c>
      <c r="G388" s="522"/>
      <c r="H388" s="113" t="s">
        <v>653</v>
      </c>
      <c r="I388" s="93" t="s">
        <v>155</v>
      </c>
      <c r="J388" s="112" t="s">
        <v>174</v>
      </c>
      <c r="K388" s="122" t="s">
        <v>546</v>
      </c>
      <c r="L388" s="104"/>
      <c r="M388" s="297">
        <v>8810</v>
      </c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</row>
    <row r="389" spans="1:223" s="8" customFormat="1" ht="27" x14ac:dyDescent="0.2">
      <c r="A389" s="163"/>
      <c r="B389" s="245" t="s">
        <v>1520</v>
      </c>
      <c r="C389" s="29" t="s">
        <v>105</v>
      </c>
      <c r="D389" s="273" t="s">
        <v>1654</v>
      </c>
      <c r="E389" s="24" t="s">
        <v>1493</v>
      </c>
      <c r="F389" s="465" t="str">
        <f t="shared" si="23"/>
        <v>@</v>
      </c>
      <c r="G389" s="492" t="s">
        <v>1503</v>
      </c>
      <c r="H389" s="113" t="s">
        <v>1519</v>
      </c>
      <c r="I389" s="93" t="s">
        <v>155</v>
      </c>
      <c r="J389" s="112" t="s">
        <v>698</v>
      </c>
      <c r="K389" s="122" t="s">
        <v>546</v>
      </c>
      <c r="L389" s="104"/>
      <c r="M389" s="297">
        <v>7500</v>
      </c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</row>
    <row r="390" spans="1:223" s="50" customFormat="1" ht="23.25" customHeight="1" x14ac:dyDescent="0.35">
      <c r="A390" s="163"/>
      <c r="B390" s="464"/>
      <c r="C390" s="460"/>
      <c r="D390" s="542" t="s">
        <v>355</v>
      </c>
      <c r="E390" s="541"/>
      <c r="F390" s="480"/>
      <c r="G390" s="461"/>
      <c r="H390" s="478"/>
      <c r="I390" s="509"/>
      <c r="J390" s="476"/>
      <c r="K390" s="508"/>
      <c r="L390" s="507"/>
      <c r="M390" s="455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</row>
    <row r="391" spans="1:223" ht="23.25" customHeight="1" x14ac:dyDescent="0.2">
      <c r="B391" s="245" t="s">
        <v>1203</v>
      </c>
      <c r="C391" s="29" t="s">
        <v>101</v>
      </c>
      <c r="D391" s="273" t="s">
        <v>324</v>
      </c>
      <c r="E391" s="24" t="s">
        <v>910</v>
      </c>
      <c r="F391" s="465" t="str">
        <f t="shared" ref="F391:F397" si="24">HYPERLINK("http://www.bosal-autoflex.ru/instructions1/"&amp;LEFT(B391,4)&amp;MID(B391,6,4)&amp;".pdf","@")</f>
        <v>@</v>
      </c>
      <c r="G391" s="89"/>
      <c r="H391" s="115" t="s">
        <v>254</v>
      </c>
      <c r="I391" s="94"/>
      <c r="J391" s="101" t="s">
        <v>161</v>
      </c>
      <c r="K391" s="112"/>
      <c r="L391" s="104"/>
      <c r="M391" s="297">
        <v>8830</v>
      </c>
      <c r="AJ391" s="2"/>
      <c r="AK391" s="2"/>
      <c r="AL391" s="2"/>
      <c r="AM391" s="2"/>
    </row>
    <row r="392" spans="1:223" s="10" customFormat="1" ht="27" x14ac:dyDescent="0.2">
      <c r="A392" s="163"/>
      <c r="B392" s="245" t="s">
        <v>1204</v>
      </c>
      <c r="C392" s="29" t="s">
        <v>105</v>
      </c>
      <c r="D392" s="273" t="s">
        <v>324</v>
      </c>
      <c r="E392" s="24" t="s">
        <v>119</v>
      </c>
      <c r="F392" s="465" t="str">
        <f t="shared" si="24"/>
        <v>@</v>
      </c>
      <c r="G392" s="89"/>
      <c r="H392" s="113" t="s">
        <v>238</v>
      </c>
      <c r="I392" s="94"/>
      <c r="J392" s="109" t="s">
        <v>161</v>
      </c>
      <c r="K392" s="109"/>
      <c r="L392" s="104"/>
      <c r="M392" s="297">
        <v>8260</v>
      </c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</row>
    <row r="393" spans="1:223" s="4" customFormat="1" ht="27" x14ac:dyDescent="0.2">
      <c r="A393" s="163"/>
      <c r="B393" s="245" t="s">
        <v>1205</v>
      </c>
      <c r="C393" s="29" t="s">
        <v>105</v>
      </c>
      <c r="D393" s="273" t="s">
        <v>324</v>
      </c>
      <c r="E393" s="24" t="s">
        <v>119</v>
      </c>
      <c r="F393" s="465" t="str">
        <f t="shared" si="24"/>
        <v>@</v>
      </c>
      <c r="G393" s="89"/>
      <c r="H393" s="113" t="s">
        <v>238</v>
      </c>
      <c r="I393" s="94"/>
      <c r="J393" s="109" t="s">
        <v>161</v>
      </c>
      <c r="K393" s="109"/>
      <c r="L393" s="234" t="s">
        <v>178</v>
      </c>
      <c r="M393" s="297">
        <v>16350</v>
      </c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</row>
    <row r="394" spans="1:223" s="4" customFormat="1" ht="27" x14ac:dyDescent="0.2">
      <c r="A394" s="163"/>
      <c r="B394" s="245" t="s">
        <v>1206</v>
      </c>
      <c r="C394" s="29" t="s">
        <v>105</v>
      </c>
      <c r="D394" s="273" t="s">
        <v>356</v>
      </c>
      <c r="E394" s="24" t="s">
        <v>128</v>
      </c>
      <c r="F394" s="465" t="str">
        <f t="shared" si="24"/>
        <v>@</v>
      </c>
      <c r="G394" s="89"/>
      <c r="H394" s="113" t="s">
        <v>188</v>
      </c>
      <c r="I394" s="305"/>
      <c r="J394" s="110" t="s">
        <v>161</v>
      </c>
      <c r="K394" s="110"/>
      <c r="L394" s="104"/>
      <c r="M394" s="297">
        <v>7300</v>
      </c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</row>
    <row r="395" spans="1:223" s="4" customFormat="1" ht="47.25" customHeight="1" x14ac:dyDescent="0.2">
      <c r="A395" s="163"/>
      <c r="B395" s="245" t="s">
        <v>1207</v>
      </c>
      <c r="C395" s="29" t="s">
        <v>105</v>
      </c>
      <c r="D395" s="273" t="s">
        <v>525</v>
      </c>
      <c r="E395" s="24" t="s">
        <v>133</v>
      </c>
      <c r="F395" s="465" t="str">
        <f t="shared" si="24"/>
        <v>@</v>
      </c>
      <c r="G395" s="89"/>
      <c r="H395" s="113" t="s">
        <v>262</v>
      </c>
      <c r="I395" s="93"/>
      <c r="J395" s="110" t="s">
        <v>166</v>
      </c>
      <c r="K395" s="146" t="s">
        <v>577</v>
      </c>
      <c r="L395" s="122"/>
      <c r="M395" s="297">
        <v>7810</v>
      </c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</row>
    <row r="396" spans="1:223" s="4" customFormat="1" ht="30" x14ac:dyDescent="0.2">
      <c r="A396" s="163"/>
      <c r="B396" s="245" t="s">
        <v>982</v>
      </c>
      <c r="C396" s="29" t="s">
        <v>105</v>
      </c>
      <c r="D396" s="273" t="s">
        <v>357</v>
      </c>
      <c r="E396" s="24" t="s">
        <v>749</v>
      </c>
      <c r="F396" s="465" t="str">
        <f t="shared" si="24"/>
        <v>@</v>
      </c>
      <c r="G396" s="89"/>
      <c r="H396" s="113" t="s">
        <v>239</v>
      </c>
      <c r="I396" s="93" t="s">
        <v>155</v>
      </c>
      <c r="J396" s="110" t="s">
        <v>158</v>
      </c>
      <c r="K396" s="109"/>
      <c r="L396" s="122"/>
      <c r="M396" s="297">
        <v>8290</v>
      </c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</row>
    <row r="397" spans="1:223" s="4" customFormat="1" ht="47.25" customHeight="1" x14ac:dyDescent="0.2">
      <c r="A397" s="163"/>
      <c r="B397" s="245" t="s">
        <v>1208</v>
      </c>
      <c r="C397" s="29" t="s">
        <v>105</v>
      </c>
      <c r="D397" s="273" t="s">
        <v>1653</v>
      </c>
      <c r="E397" s="24" t="s">
        <v>1652</v>
      </c>
      <c r="F397" s="465" t="str">
        <f t="shared" si="24"/>
        <v>@</v>
      </c>
      <c r="G397" s="522"/>
      <c r="H397" s="113" t="s">
        <v>746</v>
      </c>
      <c r="I397" s="93" t="s">
        <v>155</v>
      </c>
      <c r="J397" s="110" t="s">
        <v>161</v>
      </c>
      <c r="K397" s="109" t="s">
        <v>546</v>
      </c>
      <c r="L397" s="122"/>
      <c r="M397" s="297">
        <v>8290</v>
      </c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</row>
    <row r="398" spans="1:223" s="4" customFormat="1" ht="25.5" customHeight="1" x14ac:dyDescent="0.2">
      <c r="A398" s="163"/>
      <c r="B398" s="245" t="s">
        <v>792</v>
      </c>
      <c r="C398" s="29" t="s">
        <v>154</v>
      </c>
      <c r="D398" s="273" t="s">
        <v>1651</v>
      </c>
      <c r="E398" s="24" t="s">
        <v>725</v>
      </c>
      <c r="F398" s="465" t="str">
        <f>HYPERLINK("http://www.catalogue.bosal.com/pdf/pdf_mi/040273.pdf","@")</f>
        <v>@</v>
      </c>
      <c r="G398" s="537"/>
      <c r="H398" s="113"/>
      <c r="I398" s="93" t="s">
        <v>155</v>
      </c>
      <c r="J398" s="110" t="s">
        <v>161</v>
      </c>
      <c r="K398" s="109" t="s">
        <v>546</v>
      </c>
      <c r="L398" s="122"/>
      <c r="M398" s="297">
        <v>12440</v>
      </c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</row>
    <row r="399" spans="1:223" s="50" customFormat="1" ht="23.25" customHeight="1" x14ac:dyDescent="0.35">
      <c r="A399" s="163"/>
      <c r="B399" s="464"/>
      <c r="C399" s="460"/>
      <c r="D399" s="542" t="s">
        <v>358</v>
      </c>
      <c r="E399" s="541"/>
      <c r="F399" s="480"/>
      <c r="G399" s="461"/>
      <c r="H399" s="478"/>
      <c r="I399" s="509"/>
      <c r="J399" s="476"/>
      <c r="K399" s="508"/>
      <c r="L399" s="507"/>
      <c r="M399" s="455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</row>
    <row r="400" spans="1:223" s="50" customFormat="1" ht="23.25" customHeight="1" x14ac:dyDescent="0.2">
      <c r="A400" s="163"/>
      <c r="B400" s="245" t="s">
        <v>1209</v>
      </c>
      <c r="C400" s="29" t="s">
        <v>105</v>
      </c>
      <c r="D400" s="273" t="s">
        <v>402</v>
      </c>
      <c r="E400" s="24" t="s">
        <v>125</v>
      </c>
      <c r="F400" s="465" t="str">
        <f>HYPERLINK("http://www.bosal-autoflex.ru/instructions1/"&amp;LEFT(B400,4)&amp;MID(B400,6,4)&amp;".pdf","@")</f>
        <v>@</v>
      </c>
      <c r="G400" s="89"/>
      <c r="H400" s="148" t="s">
        <v>211</v>
      </c>
      <c r="I400" s="152"/>
      <c r="J400" s="112" t="s">
        <v>174</v>
      </c>
      <c r="K400" s="112"/>
      <c r="L400" s="104"/>
      <c r="M400" s="297">
        <v>6550</v>
      </c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</row>
    <row r="401" spans="1:223" s="50" customFormat="1" ht="18" customHeight="1" x14ac:dyDescent="0.25">
      <c r="A401" s="163"/>
      <c r="B401" s="525" t="s">
        <v>707</v>
      </c>
      <c r="C401" s="523" t="s">
        <v>105</v>
      </c>
      <c r="D401" s="504" t="s">
        <v>1650</v>
      </c>
      <c r="E401" s="503" t="s">
        <v>552</v>
      </c>
      <c r="F401" s="465" t="str">
        <f>HYPERLINK("http://www.catalogue.bosal.com/pdf/pdf_mi/044421.pdf","@")</f>
        <v>@</v>
      </c>
      <c r="G401" s="537"/>
      <c r="H401" s="116"/>
      <c r="I401" s="152"/>
      <c r="J401" s="112" t="s">
        <v>708</v>
      </c>
      <c r="K401" s="235" t="s">
        <v>546</v>
      </c>
      <c r="L401" s="234"/>
      <c r="M401" s="297">
        <v>7710</v>
      </c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</row>
    <row r="402" spans="1:223" ht="18" customHeight="1" x14ac:dyDescent="0.2">
      <c r="B402" s="245" t="s">
        <v>1210</v>
      </c>
      <c r="C402" s="29" t="s">
        <v>105</v>
      </c>
      <c r="D402" s="273" t="s">
        <v>269</v>
      </c>
      <c r="E402" s="24" t="s">
        <v>35</v>
      </c>
      <c r="F402" s="465" t="str">
        <f>HYPERLINK("http://www.bosal-autoflex.ru/instructions1/"&amp;LEFT(B402,4)&amp;MID(B402,6,4)&amp;".pdf","@")</f>
        <v>@</v>
      </c>
      <c r="G402" s="89"/>
      <c r="H402" s="116" t="s">
        <v>238</v>
      </c>
      <c r="I402" s="152"/>
      <c r="J402" s="112" t="s">
        <v>174</v>
      </c>
      <c r="K402" s="112"/>
      <c r="L402" s="234"/>
      <c r="M402" s="297">
        <v>7210</v>
      </c>
      <c r="AJ402" s="2"/>
      <c r="AK402" s="2"/>
      <c r="AL402" s="2"/>
      <c r="AM402" s="2"/>
    </row>
    <row r="403" spans="1:223" ht="18.75" customHeight="1" x14ac:dyDescent="0.25">
      <c r="B403" s="506" t="s">
        <v>1211</v>
      </c>
      <c r="C403" s="523" t="s">
        <v>105</v>
      </c>
      <c r="D403" s="504" t="s">
        <v>269</v>
      </c>
      <c r="E403" s="503" t="s">
        <v>54</v>
      </c>
      <c r="F403" s="465" t="str">
        <f>HYPERLINK("http://www.bosal-autoflex.ru/instructions1/"&amp;LEFT(B403,4)&amp;MID(B403,6,4)&amp;".pdf","@")</f>
        <v>@</v>
      </c>
      <c r="G403" s="89"/>
      <c r="H403" s="116" t="s">
        <v>494</v>
      </c>
      <c r="I403" s="152"/>
      <c r="J403" s="112" t="s">
        <v>174</v>
      </c>
      <c r="K403" s="235"/>
      <c r="L403" s="104"/>
      <c r="M403" s="297">
        <v>6380</v>
      </c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</row>
    <row r="404" spans="1:223" ht="20.25" customHeight="1" x14ac:dyDescent="0.25">
      <c r="B404" s="525" t="s">
        <v>688</v>
      </c>
      <c r="C404" s="523" t="s">
        <v>105</v>
      </c>
      <c r="D404" s="504" t="s">
        <v>1649</v>
      </c>
      <c r="E404" s="503" t="s">
        <v>35</v>
      </c>
      <c r="F404" s="465" t="str">
        <f>HYPERLINK("http://www.catalogue.bosal.com/pdf/pdf_mi/037181.pdf","@")</f>
        <v>@</v>
      </c>
      <c r="G404" s="537"/>
      <c r="H404" s="116"/>
      <c r="I404" s="152"/>
      <c r="J404" s="112" t="s">
        <v>698</v>
      </c>
      <c r="K404" s="235" t="s">
        <v>546</v>
      </c>
      <c r="L404" s="234"/>
      <c r="M404" s="297">
        <v>9000</v>
      </c>
      <c r="AJ404" s="2"/>
      <c r="AK404" s="2"/>
      <c r="AL404" s="2"/>
      <c r="AM404" s="2"/>
    </row>
    <row r="405" spans="1:223" ht="35.25" customHeight="1" x14ac:dyDescent="0.25">
      <c r="B405" s="536" t="s">
        <v>1212</v>
      </c>
      <c r="C405" s="535" t="s">
        <v>105</v>
      </c>
      <c r="D405" s="534" t="s">
        <v>387</v>
      </c>
      <c r="E405" s="533" t="s">
        <v>35</v>
      </c>
      <c r="F405" s="532"/>
      <c r="G405" s="531" t="s">
        <v>41</v>
      </c>
      <c r="H405" s="540" t="s">
        <v>187</v>
      </c>
      <c r="I405" s="539"/>
      <c r="J405" s="538" t="s">
        <v>174</v>
      </c>
      <c r="K405" s="538"/>
      <c r="L405" s="527"/>
      <c r="M405" s="526">
        <v>2500</v>
      </c>
      <c r="AJ405" s="2"/>
      <c r="AK405" s="2"/>
      <c r="AL405" s="2"/>
      <c r="AM405" s="2"/>
    </row>
    <row r="406" spans="1:223" ht="27" x14ac:dyDescent="0.2">
      <c r="B406" s="245" t="s">
        <v>1213</v>
      </c>
      <c r="C406" s="29" t="s">
        <v>105</v>
      </c>
      <c r="D406" s="273" t="s">
        <v>387</v>
      </c>
      <c r="E406" s="24" t="s">
        <v>54</v>
      </c>
      <c r="F406" s="465" t="str">
        <f>HYPERLINK("http://www.bosal-autoflex.ru/instructions1/"&amp;LEFT(B406,4)&amp;MID(B406,6,4)&amp;".pdf","@")</f>
        <v>@</v>
      </c>
      <c r="G406" s="89"/>
      <c r="H406" s="116" t="s">
        <v>229</v>
      </c>
      <c r="I406" s="93"/>
      <c r="J406" s="101" t="s">
        <v>174</v>
      </c>
      <c r="K406" s="101"/>
      <c r="L406" s="234"/>
      <c r="M406" s="297">
        <v>6640</v>
      </c>
      <c r="AJ406" s="2"/>
      <c r="AK406" s="2"/>
      <c r="AL406" s="2"/>
      <c r="AM406" s="2"/>
    </row>
    <row r="407" spans="1:223" ht="22.5" customHeight="1" x14ac:dyDescent="0.25">
      <c r="B407" s="525" t="s">
        <v>687</v>
      </c>
      <c r="C407" s="523" t="s">
        <v>105</v>
      </c>
      <c r="D407" s="504" t="s">
        <v>1648</v>
      </c>
      <c r="E407" s="503" t="s">
        <v>35</v>
      </c>
      <c r="F407" s="465" t="str">
        <f>HYPERLINK("http://www.catalogue.bosal.com/pdf/pdf_mi/037171.pdf","@")</f>
        <v>@</v>
      </c>
      <c r="G407" s="537"/>
      <c r="H407" s="116"/>
      <c r="I407" s="93"/>
      <c r="J407" s="101" t="s">
        <v>698</v>
      </c>
      <c r="K407" s="119" t="s">
        <v>546</v>
      </c>
      <c r="L407" s="234"/>
      <c r="M407" s="297">
        <v>9000</v>
      </c>
      <c r="AJ407" s="2"/>
      <c r="AK407" s="2"/>
      <c r="AL407" s="2"/>
      <c r="AM407" s="2"/>
    </row>
    <row r="408" spans="1:223" ht="26.25" customHeight="1" x14ac:dyDescent="0.2">
      <c r="B408" s="245" t="s">
        <v>1214</v>
      </c>
      <c r="C408" s="29" t="s">
        <v>105</v>
      </c>
      <c r="D408" s="273" t="s">
        <v>85</v>
      </c>
      <c r="E408" s="24" t="s">
        <v>118</v>
      </c>
      <c r="F408" s="465" t="str">
        <f>HYPERLINK("http://www.bosal-autoflex.ru/instructions1/"&amp;LEFT(B408,4)&amp;MID(B408,6,4)&amp;".pdf","@")</f>
        <v>@</v>
      </c>
      <c r="G408" s="89"/>
      <c r="H408" s="116" t="s">
        <v>227</v>
      </c>
      <c r="I408" s="152" t="s">
        <v>155</v>
      </c>
      <c r="J408" s="112" t="s">
        <v>174</v>
      </c>
      <c r="K408" s="112"/>
      <c r="L408" s="104"/>
      <c r="M408" s="297">
        <v>8230</v>
      </c>
      <c r="AJ408" s="2"/>
      <c r="AK408" s="2"/>
      <c r="AL408" s="2"/>
      <c r="AM408" s="2"/>
    </row>
    <row r="409" spans="1:223" ht="30.75" customHeight="1" x14ac:dyDescent="0.2">
      <c r="B409" s="245" t="s">
        <v>1215</v>
      </c>
      <c r="C409" s="29" t="s">
        <v>105</v>
      </c>
      <c r="D409" s="273" t="s">
        <v>362</v>
      </c>
      <c r="E409" s="24" t="s">
        <v>151</v>
      </c>
      <c r="F409" s="465" t="str">
        <f>HYPERLINK("http://www.bosal-autoflex.ru/instructions1/"&amp;LEFT(B409,4)&amp;MID(B409,6,4)&amp;".pdf","@")</f>
        <v>@</v>
      </c>
      <c r="G409" s="89"/>
      <c r="H409" s="113" t="s">
        <v>238</v>
      </c>
      <c r="I409" s="152" t="s">
        <v>155</v>
      </c>
      <c r="J409" s="109" t="s">
        <v>162</v>
      </c>
      <c r="K409" s="109"/>
      <c r="L409" s="122"/>
      <c r="M409" s="297">
        <v>6160</v>
      </c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</row>
    <row r="410" spans="1:223" ht="30" customHeight="1" x14ac:dyDescent="0.25">
      <c r="B410" s="525" t="s">
        <v>672</v>
      </c>
      <c r="C410" s="523" t="s">
        <v>105</v>
      </c>
      <c r="D410" s="504" t="s">
        <v>1647</v>
      </c>
      <c r="E410" s="503" t="s">
        <v>151</v>
      </c>
      <c r="F410" s="465" t="str">
        <f>HYPERLINK("http://www.catalogue.bosal.com/pdf/pdf_mi/028031.pdf","@")</f>
        <v>@</v>
      </c>
      <c r="G410" s="537"/>
      <c r="H410" s="116"/>
      <c r="I410" s="152"/>
      <c r="J410" s="112"/>
      <c r="K410" s="235"/>
      <c r="L410" s="234"/>
      <c r="M410" s="297">
        <v>7600</v>
      </c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</row>
    <row r="411" spans="1:223" ht="24" customHeight="1" x14ac:dyDescent="0.2">
      <c r="B411" s="245" t="s">
        <v>1216</v>
      </c>
      <c r="C411" s="29" t="s">
        <v>105</v>
      </c>
      <c r="D411" s="273" t="s">
        <v>363</v>
      </c>
      <c r="E411" s="24" t="s">
        <v>360</v>
      </c>
      <c r="F411" s="465" t="str">
        <f>HYPERLINK("http://www.bosal-autoflex.ru/instructions1/"&amp;LEFT(B411,4)&amp;MID(B411,6,4)&amp;".pdf","@")</f>
        <v>@</v>
      </c>
      <c r="G411" s="89"/>
      <c r="H411" s="113" t="s">
        <v>240</v>
      </c>
      <c r="I411" s="152" t="s">
        <v>155</v>
      </c>
      <c r="J411" s="109" t="s">
        <v>164</v>
      </c>
      <c r="K411" s="109"/>
      <c r="L411" s="122"/>
      <c r="M411" s="297">
        <v>6740</v>
      </c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</row>
    <row r="412" spans="1:223" ht="31.5" customHeight="1" x14ac:dyDescent="0.25">
      <c r="B412" s="525" t="s">
        <v>1217</v>
      </c>
      <c r="C412" s="523" t="s">
        <v>105</v>
      </c>
      <c r="D412" s="504" t="s">
        <v>1646</v>
      </c>
      <c r="E412" s="503" t="s">
        <v>743</v>
      </c>
      <c r="F412" s="465" t="str">
        <f>HYPERLINK("http://www.bosal-autoflex.ru/instructions1/"&amp;LEFT(B412,4)&amp;MID(B412,6,4)&amp;".pdf","@")</f>
        <v>@</v>
      </c>
      <c r="G412" s="522"/>
      <c r="H412" s="116" t="s">
        <v>669</v>
      </c>
      <c r="I412" s="152"/>
      <c r="J412" s="112" t="s">
        <v>158</v>
      </c>
      <c r="K412" s="235" t="s">
        <v>546</v>
      </c>
      <c r="L412" s="234"/>
      <c r="M412" s="297">
        <v>6810</v>
      </c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</row>
    <row r="413" spans="1:223" ht="30" customHeight="1" x14ac:dyDescent="0.25">
      <c r="B413" s="525" t="s">
        <v>673</v>
      </c>
      <c r="C413" s="523" t="s">
        <v>105</v>
      </c>
      <c r="D413" s="504" t="s">
        <v>1646</v>
      </c>
      <c r="E413" s="503" t="s">
        <v>360</v>
      </c>
      <c r="F413" s="465" t="str">
        <f>HYPERLINK("http://www.catalogue.bosal.com/pdf/pdf_mi/028041.pdf","@")</f>
        <v>@</v>
      </c>
      <c r="G413" s="537"/>
      <c r="H413" s="116"/>
      <c r="I413" s="152"/>
      <c r="J413" s="112"/>
      <c r="K413" s="235"/>
      <c r="L413" s="234"/>
      <c r="M413" s="297">
        <v>10690</v>
      </c>
      <c r="AJ413" s="2"/>
      <c r="AK413" s="2"/>
      <c r="AL413" s="2"/>
      <c r="AM413" s="2"/>
    </row>
    <row r="414" spans="1:223" ht="27" x14ac:dyDescent="0.2">
      <c r="B414" s="245" t="s">
        <v>1218</v>
      </c>
      <c r="C414" s="29" t="s">
        <v>105</v>
      </c>
      <c r="D414" s="273" t="s">
        <v>122</v>
      </c>
      <c r="E414" s="24" t="s">
        <v>151</v>
      </c>
      <c r="F414" s="465" t="str">
        <f>HYPERLINK("http://www.bosal-autoflex.ru/instructions1/"&amp;LEFT(B414,4)&amp;MID(B414,6,4)&amp;".pdf","@")</f>
        <v>@</v>
      </c>
      <c r="G414" s="89"/>
      <c r="H414" s="113" t="s">
        <v>238</v>
      </c>
      <c r="I414" s="152" t="s">
        <v>155</v>
      </c>
      <c r="J414" s="109" t="s">
        <v>164</v>
      </c>
      <c r="K414" s="109"/>
      <c r="L414" s="122"/>
      <c r="M414" s="297">
        <v>6160</v>
      </c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</row>
    <row r="415" spans="1:223" s="4" customFormat="1" ht="34.5" customHeight="1" x14ac:dyDescent="0.2">
      <c r="A415" s="163"/>
      <c r="B415" s="245" t="s">
        <v>1096</v>
      </c>
      <c r="C415" s="29" t="s">
        <v>105</v>
      </c>
      <c r="D415" s="273" t="s">
        <v>803</v>
      </c>
      <c r="E415" s="24" t="s">
        <v>302</v>
      </c>
      <c r="F415" s="465" t="str">
        <f>HYPERLINK("http://www.bosal-autoflex.ru/instructions1/"&amp;LEFT(B415,4)&amp;MID(B415,6,4)&amp;".pdf","@")</f>
        <v>@</v>
      </c>
      <c r="G415" s="89"/>
      <c r="H415" s="113" t="s">
        <v>218</v>
      </c>
      <c r="I415" s="94"/>
      <c r="J415" s="109" t="s">
        <v>161</v>
      </c>
      <c r="K415" s="109"/>
      <c r="L415" s="104"/>
      <c r="M415" s="297">
        <v>9030</v>
      </c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</row>
    <row r="416" spans="1:223" s="4" customFormat="1" ht="36.75" customHeight="1" x14ac:dyDescent="0.2">
      <c r="A416" s="163"/>
      <c r="B416" s="245" t="s">
        <v>1097</v>
      </c>
      <c r="C416" s="29" t="s">
        <v>105</v>
      </c>
      <c r="D416" s="273" t="s">
        <v>804</v>
      </c>
      <c r="E416" s="24" t="s">
        <v>54</v>
      </c>
      <c r="F416" s="465" t="str">
        <f>HYPERLINK("http://www.bosal-autoflex.ru/instructions1/"&amp;LEFT(B416,4)&amp;MID(B416,6,4)&amp;".pdf","@")</f>
        <v>@</v>
      </c>
      <c r="G416" s="89"/>
      <c r="H416" s="113" t="s">
        <v>218</v>
      </c>
      <c r="I416" s="94"/>
      <c r="J416" s="109" t="s">
        <v>161</v>
      </c>
      <c r="K416" s="109"/>
      <c r="L416" s="104"/>
      <c r="M416" s="297">
        <v>9030</v>
      </c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</row>
    <row r="417" spans="1:35" s="4" customFormat="1" ht="30" customHeight="1" x14ac:dyDescent="0.2">
      <c r="A417" s="163"/>
      <c r="B417" s="245" t="s">
        <v>1098</v>
      </c>
      <c r="C417" s="29" t="s">
        <v>105</v>
      </c>
      <c r="D417" s="273" t="s">
        <v>804</v>
      </c>
      <c r="E417" s="24" t="s">
        <v>54</v>
      </c>
      <c r="F417" s="465" t="str">
        <f>HYPERLINK("http://www.bosal-autoflex.ru/instructions1/"&amp;LEFT(B417,4)&amp;MID(B417,6,4)&amp;".pdf","@")</f>
        <v>@</v>
      </c>
      <c r="G417" s="89"/>
      <c r="H417" s="230" t="s">
        <v>218</v>
      </c>
      <c r="I417" s="305"/>
      <c r="J417" s="109" t="s">
        <v>161</v>
      </c>
      <c r="K417" s="109"/>
      <c r="L417" s="234" t="s">
        <v>178</v>
      </c>
      <c r="M417" s="297">
        <v>17940</v>
      </c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</row>
    <row r="418" spans="1:35" s="4" customFormat="1" ht="31.5" customHeight="1" x14ac:dyDescent="0.25">
      <c r="A418" s="163"/>
      <c r="B418" s="536" t="s">
        <v>1219</v>
      </c>
      <c r="C418" s="535" t="s">
        <v>123</v>
      </c>
      <c r="D418" s="534" t="s">
        <v>804</v>
      </c>
      <c r="E418" s="533" t="s">
        <v>54</v>
      </c>
      <c r="F418" s="532"/>
      <c r="G418" s="531" t="s">
        <v>41</v>
      </c>
      <c r="H418" s="530" t="s">
        <v>254</v>
      </c>
      <c r="I418" s="529"/>
      <c r="J418" s="528" t="s">
        <v>172</v>
      </c>
      <c r="K418" s="528"/>
      <c r="L418" s="527"/>
      <c r="M418" s="526">
        <v>4590</v>
      </c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</row>
    <row r="419" spans="1:35" s="4" customFormat="1" ht="24" customHeight="1" x14ac:dyDescent="0.25">
      <c r="A419" s="163"/>
      <c r="B419" s="525" t="s">
        <v>1220</v>
      </c>
      <c r="C419" s="523" t="s">
        <v>101</v>
      </c>
      <c r="D419" s="504" t="s">
        <v>1645</v>
      </c>
      <c r="E419" s="503" t="s">
        <v>1287</v>
      </c>
      <c r="F419" s="465" t="str">
        <f t="shared" ref="F419:F449" si="25">HYPERLINK("http://www.bosal-autoflex.ru/instructions1/"&amp;LEFT(B419,4)&amp;MID(B419,6,4)&amp;".pdf","@")</f>
        <v>@</v>
      </c>
      <c r="G419" s="522"/>
      <c r="H419" s="148" t="s">
        <v>254</v>
      </c>
      <c r="I419" s="93" t="s">
        <v>155</v>
      </c>
      <c r="J419" s="112"/>
      <c r="K419" s="235"/>
      <c r="L419" s="234" t="s">
        <v>12</v>
      </c>
      <c r="M419" s="297">
        <v>16600</v>
      </c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</row>
    <row r="420" spans="1:35" s="4" customFormat="1" ht="25.5" customHeight="1" x14ac:dyDescent="0.2">
      <c r="A420" s="163"/>
      <c r="B420" s="245" t="s">
        <v>1221</v>
      </c>
      <c r="C420" s="29" t="s">
        <v>101</v>
      </c>
      <c r="D420" s="273" t="s">
        <v>1645</v>
      </c>
      <c r="E420" s="24" t="s">
        <v>1287</v>
      </c>
      <c r="F420" s="465" t="str">
        <f t="shared" si="25"/>
        <v>@</v>
      </c>
      <c r="G420" s="89"/>
      <c r="H420" s="148" t="s">
        <v>254</v>
      </c>
      <c r="I420" s="93"/>
      <c r="J420" s="112" t="s">
        <v>161</v>
      </c>
      <c r="K420" s="235"/>
      <c r="L420" s="104"/>
      <c r="M420" s="297">
        <v>9210</v>
      </c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</row>
    <row r="421" spans="1:35" s="4" customFormat="1" ht="36.75" customHeight="1" x14ac:dyDescent="0.25">
      <c r="A421" s="163"/>
      <c r="B421" s="525" t="s">
        <v>1222</v>
      </c>
      <c r="C421" s="523" t="s">
        <v>101</v>
      </c>
      <c r="D421" s="504" t="s">
        <v>1644</v>
      </c>
      <c r="E421" s="503" t="s">
        <v>725</v>
      </c>
      <c r="F421" s="465" t="str">
        <f t="shared" si="25"/>
        <v>@</v>
      </c>
      <c r="G421" s="522"/>
      <c r="H421" s="148" t="s">
        <v>101</v>
      </c>
      <c r="I421" s="93"/>
      <c r="J421" s="112" t="s">
        <v>171</v>
      </c>
      <c r="K421" s="235" t="s">
        <v>546</v>
      </c>
      <c r="L421" s="234"/>
      <c r="M421" s="297">
        <v>9210</v>
      </c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</row>
    <row r="422" spans="1:35" s="4" customFormat="1" ht="33" customHeight="1" x14ac:dyDescent="0.25">
      <c r="A422" s="163"/>
      <c r="B422" s="524" t="s">
        <v>1223</v>
      </c>
      <c r="C422" s="523" t="s">
        <v>101</v>
      </c>
      <c r="D422" s="504" t="s">
        <v>1643</v>
      </c>
      <c r="E422" s="503" t="s">
        <v>725</v>
      </c>
      <c r="F422" s="465" t="str">
        <f t="shared" si="25"/>
        <v>@</v>
      </c>
      <c r="G422" s="522"/>
      <c r="H422" s="148" t="s">
        <v>101</v>
      </c>
      <c r="I422" s="93"/>
      <c r="J422" s="112" t="s">
        <v>171</v>
      </c>
      <c r="K422" s="235" t="s">
        <v>546</v>
      </c>
      <c r="L422" s="234" t="s">
        <v>12</v>
      </c>
      <c r="M422" s="297">
        <v>16450</v>
      </c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</row>
    <row r="423" spans="1:35" s="4" customFormat="1" ht="27" x14ac:dyDescent="0.2">
      <c r="A423" s="163"/>
      <c r="B423" s="245" t="s">
        <v>1224</v>
      </c>
      <c r="C423" s="29" t="s">
        <v>101</v>
      </c>
      <c r="D423" s="273" t="s">
        <v>805</v>
      </c>
      <c r="E423" s="24" t="s">
        <v>1518</v>
      </c>
      <c r="F423" s="465" t="str">
        <f t="shared" si="25"/>
        <v>@</v>
      </c>
      <c r="G423" s="89"/>
      <c r="H423" s="148" t="s">
        <v>254</v>
      </c>
      <c r="I423" s="93"/>
      <c r="J423" s="112" t="s">
        <v>161</v>
      </c>
      <c r="K423" s="235"/>
      <c r="L423" s="234"/>
      <c r="M423" s="297">
        <v>7480</v>
      </c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</row>
    <row r="424" spans="1:35" s="4" customFormat="1" ht="20.25" customHeight="1" x14ac:dyDescent="0.2">
      <c r="A424" s="163"/>
      <c r="B424" s="79" t="s">
        <v>1225</v>
      </c>
      <c r="C424" s="29" t="s">
        <v>101</v>
      </c>
      <c r="D424" s="273" t="s">
        <v>441</v>
      </c>
      <c r="E424" s="76" t="s">
        <v>359</v>
      </c>
      <c r="F424" s="465" t="str">
        <f t="shared" si="25"/>
        <v>@</v>
      </c>
      <c r="G424" s="89"/>
      <c r="H424" s="120" t="s">
        <v>116</v>
      </c>
      <c r="I424" s="305"/>
      <c r="J424" s="112" t="s">
        <v>170</v>
      </c>
      <c r="K424" s="112"/>
      <c r="L424" s="104"/>
      <c r="M424" s="297">
        <v>6690</v>
      </c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</row>
    <row r="425" spans="1:35" s="4" customFormat="1" ht="31.5" customHeight="1" x14ac:dyDescent="0.2">
      <c r="A425" s="163"/>
      <c r="B425" s="245" t="s">
        <v>1090</v>
      </c>
      <c r="C425" s="29" t="s">
        <v>105</v>
      </c>
      <c r="D425" s="273" t="s">
        <v>443</v>
      </c>
      <c r="E425" s="24" t="s">
        <v>364</v>
      </c>
      <c r="F425" s="465" t="str">
        <f t="shared" si="25"/>
        <v>@</v>
      </c>
      <c r="G425" s="89"/>
      <c r="H425" s="230" t="s">
        <v>218</v>
      </c>
      <c r="I425" s="305"/>
      <c r="J425" s="109" t="s">
        <v>170</v>
      </c>
      <c r="K425" s="109"/>
      <c r="L425" s="234" t="s">
        <v>178</v>
      </c>
      <c r="M425" s="297">
        <v>18190</v>
      </c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</row>
    <row r="426" spans="1:35" s="4" customFormat="1" ht="30" customHeight="1" x14ac:dyDescent="0.2">
      <c r="A426" s="163"/>
      <c r="B426" s="245" t="s">
        <v>1089</v>
      </c>
      <c r="C426" s="29" t="s">
        <v>105</v>
      </c>
      <c r="D426" s="273" t="s">
        <v>442</v>
      </c>
      <c r="E426" s="24" t="s">
        <v>81</v>
      </c>
      <c r="F426" s="465" t="str">
        <f t="shared" si="25"/>
        <v>@</v>
      </c>
      <c r="G426" s="89"/>
      <c r="H426" s="230" t="s">
        <v>218</v>
      </c>
      <c r="I426" s="305"/>
      <c r="J426" s="109" t="s">
        <v>170</v>
      </c>
      <c r="K426" s="109"/>
      <c r="L426" s="104"/>
      <c r="M426" s="297">
        <v>8950</v>
      </c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</row>
    <row r="427" spans="1:35" s="4" customFormat="1" ht="30" x14ac:dyDescent="0.2">
      <c r="A427" s="163"/>
      <c r="B427" s="245" t="s">
        <v>1226</v>
      </c>
      <c r="C427" s="29" t="s">
        <v>101</v>
      </c>
      <c r="D427" s="273" t="s">
        <v>442</v>
      </c>
      <c r="E427" s="24" t="s">
        <v>81</v>
      </c>
      <c r="F427" s="465" t="str">
        <f t="shared" si="25"/>
        <v>@</v>
      </c>
      <c r="G427" s="89"/>
      <c r="H427" s="120" t="s">
        <v>101</v>
      </c>
      <c r="I427" s="93"/>
      <c r="J427" s="112" t="s">
        <v>59</v>
      </c>
      <c r="K427" s="112"/>
      <c r="L427" s="104"/>
      <c r="M427" s="297">
        <v>12040</v>
      </c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</row>
    <row r="428" spans="1:35" s="4" customFormat="1" ht="31.5" customHeight="1" x14ac:dyDescent="0.2">
      <c r="A428" s="163"/>
      <c r="B428" s="245" t="s">
        <v>1091</v>
      </c>
      <c r="C428" s="29" t="s">
        <v>101</v>
      </c>
      <c r="D428" s="273" t="s">
        <v>445</v>
      </c>
      <c r="E428" s="24" t="s">
        <v>125</v>
      </c>
      <c r="F428" s="465" t="str">
        <f t="shared" si="25"/>
        <v>@</v>
      </c>
      <c r="G428" s="89"/>
      <c r="H428" s="120"/>
      <c r="I428" s="93" t="s">
        <v>155</v>
      </c>
      <c r="J428" s="112" t="s">
        <v>259</v>
      </c>
      <c r="K428" s="112"/>
      <c r="L428" s="104"/>
      <c r="M428" s="297">
        <v>7160</v>
      </c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</row>
    <row r="429" spans="1:35" s="4" customFormat="1" ht="45" x14ac:dyDescent="0.2">
      <c r="A429" s="163"/>
      <c r="B429" s="245" t="s">
        <v>1517</v>
      </c>
      <c r="C429" s="29" t="s">
        <v>101</v>
      </c>
      <c r="D429" s="273" t="s">
        <v>1642</v>
      </c>
      <c r="E429" s="24" t="s">
        <v>125</v>
      </c>
      <c r="F429" s="465" t="str">
        <f t="shared" si="25"/>
        <v>@</v>
      </c>
      <c r="G429" s="492" t="s">
        <v>1503</v>
      </c>
      <c r="H429" s="120"/>
      <c r="I429" s="93"/>
      <c r="J429" s="112" t="s">
        <v>171</v>
      </c>
      <c r="K429" s="112"/>
      <c r="L429" s="104"/>
      <c r="M429" s="297">
        <v>10160</v>
      </c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</row>
    <row r="430" spans="1:35" s="4" customFormat="1" ht="31.5" customHeight="1" x14ac:dyDescent="0.2">
      <c r="A430" s="163"/>
      <c r="B430" s="245" t="s">
        <v>1094</v>
      </c>
      <c r="C430" s="29" t="s">
        <v>105</v>
      </c>
      <c r="D430" s="273" t="s">
        <v>445</v>
      </c>
      <c r="E430" s="24" t="s">
        <v>125</v>
      </c>
      <c r="F430" s="465" t="str">
        <f t="shared" si="25"/>
        <v>@</v>
      </c>
      <c r="G430" s="89"/>
      <c r="H430" s="148" t="s">
        <v>198</v>
      </c>
      <c r="I430" s="93"/>
      <c r="J430" s="112" t="s">
        <v>161</v>
      </c>
      <c r="K430" s="112"/>
      <c r="L430" s="234" t="s">
        <v>12</v>
      </c>
      <c r="M430" s="297">
        <v>17400</v>
      </c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</row>
    <row r="431" spans="1:35" s="4" customFormat="1" ht="48.75" customHeight="1" x14ac:dyDescent="0.2">
      <c r="A431" s="163"/>
      <c r="B431" s="245" t="s">
        <v>1095</v>
      </c>
      <c r="C431" s="29" t="s">
        <v>101</v>
      </c>
      <c r="D431" s="273" t="s">
        <v>1641</v>
      </c>
      <c r="E431" s="24" t="s">
        <v>125</v>
      </c>
      <c r="F431" s="465" t="str">
        <f t="shared" si="25"/>
        <v>@</v>
      </c>
      <c r="G431" s="522"/>
      <c r="H431" s="148" t="s">
        <v>254</v>
      </c>
      <c r="I431" s="93"/>
      <c r="J431" s="112" t="s">
        <v>171</v>
      </c>
      <c r="K431" s="112"/>
      <c r="L431" s="234" t="s">
        <v>12</v>
      </c>
      <c r="M431" s="297">
        <v>17330</v>
      </c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</row>
    <row r="432" spans="1:35" s="4" customFormat="1" ht="35.25" customHeight="1" x14ac:dyDescent="0.2">
      <c r="A432" s="163"/>
      <c r="B432" s="245" t="s">
        <v>1093</v>
      </c>
      <c r="C432" s="29" t="s">
        <v>105</v>
      </c>
      <c r="D432" s="273" t="s">
        <v>444</v>
      </c>
      <c r="E432" s="24" t="s">
        <v>125</v>
      </c>
      <c r="F432" s="465" t="str">
        <f t="shared" si="25"/>
        <v>@</v>
      </c>
      <c r="G432" s="89"/>
      <c r="H432" s="160" t="s">
        <v>198</v>
      </c>
      <c r="I432" s="306"/>
      <c r="J432" s="112" t="s">
        <v>161</v>
      </c>
      <c r="K432" s="112"/>
      <c r="L432" s="104"/>
      <c r="M432" s="297">
        <v>9030</v>
      </c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</row>
    <row r="433" spans="1:39" s="4" customFormat="1" ht="37.5" customHeight="1" x14ac:dyDescent="0.2">
      <c r="A433" s="163"/>
      <c r="B433" s="245" t="s">
        <v>1092</v>
      </c>
      <c r="C433" s="29" t="s">
        <v>105</v>
      </c>
      <c r="D433" s="273" t="s">
        <v>316</v>
      </c>
      <c r="E433" s="24" t="s">
        <v>125</v>
      </c>
      <c r="F433" s="465" t="str">
        <f t="shared" si="25"/>
        <v>@</v>
      </c>
      <c r="G433" s="89"/>
      <c r="H433" s="115" t="s">
        <v>198</v>
      </c>
      <c r="I433" s="97"/>
      <c r="J433" s="112" t="s">
        <v>161</v>
      </c>
      <c r="K433" s="112"/>
      <c r="L433" s="234" t="s">
        <v>178</v>
      </c>
      <c r="M433" s="297">
        <v>18740</v>
      </c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</row>
    <row r="434" spans="1:39" ht="35.25" customHeight="1" x14ac:dyDescent="0.2">
      <c r="B434" s="245" t="s">
        <v>1227</v>
      </c>
      <c r="C434" s="29" t="s">
        <v>623</v>
      </c>
      <c r="D434" s="273" t="s">
        <v>445</v>
      </c>
      <c r="E434" s="24" t="s">
        <v>386</v>
      </c>
      <c r="F434" s="465" t="str">
        <f t="shared" si="25"/>
        <v>@</v>
      </c>
      <c r="G434" s="522"/>
      <c r="H434" s="116" t="s">
        <v>623</v>
      </c>
      <c r="I434" s="152"/>
      <c r="J434" s="112" t="s">
        <v>161</v>
      </c>
      <c r="K434" s="235"/>
      <c r="L434" s="234" t="s">
        <v>624</v>
      </c>
      <c r="M434" s="297">
        <v>29177</v>
      </c>
      <c r="AJ434" s="2"/>
      <c r="AK434" s="2"/>
      <c r="AL434" s="2"/>
      <c r="AM434" s="2"/>
    </row>
    <row r="435" spans="1:39" s="4" customFormat="1" ht="35.25" customHeight="1" x14ac:dyDescent="0.2">
      <c r="A435" s="163"/>
      <c r="B435" s="245" t="s">
        <v>1088</v>
      </c>
      <c r="C435" s="29" t="s">
        <v>123</v>
      </c>
      <c r="D435" s="273" t="s">
        <v>450</v>
      </c>
      <c r="E435" s="24" t="s">
        <v>90</v>
      </c>
      <c r="F435" s="465" t="str">
        <f t="shared" si="25"/>
        <v>@</v>
      </c>
      <c r="G435" s="89"/>
      <c r="H435" s="160" t="s">
        <v>254</v>
      </c>
      <c r="I435" s="305"/>
      <c r="J435" s="109" t="s">
        <v>171</v>
      </c>
      <c r="K435" s="109"/>
      <c r="L435" s="104"/>
      <c r="M435" s="297">
        <v>10230</v>
      </c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</row>
    <row r="436" spans="1:39" s="4" customFormat="1" ht="39" customHeight="1" x14ac:dyDescent="0.2">
      <c r="A436" s="163"/>
      <c r="B436" s="454" t="s">
        <v>1087</v>
      </c>
      <c r="C436" s="208" t="s">
        <v>105</v>
      </c>
      <c r="D436" s="276" t="s">
        <v>451</v>
      </c>
      <c r="E436" s="217" t="s">
        <v>54</v>
      </c>
      <c r="F436" s="465" t="str">
        <f t="shared" si="25"/>
        <v>@</v>
      </c>
      <c r="G436" s="89"/>
      <c r="H436" s="230" t="s">
        <v>218</v>
      </c>
      <c r="I436" s="305"/>
      <c r="J436" s="109" t="s">
        <v>170</v>
      </c>
      <c r="K436" s="109"/>
      <c r="L436" s="104"/>
      <c r="M436" s="297">
        <v>9110</v>
      </c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</row>
    <row r="437" spans="1:39" s="4" customFormat="1" ht="31.5" customHeight="1" x14ac:dyDescent="0.2">
      <c r="A437" s="163"/>
      <c r="B437" s="454" t="s">
        <v>1082</v>
      </c>
      <c r="C437" s="208" t="s">
        <v>105</v>
      </c>
      <c r="D437" s="276" t="s">
        <v>806</v>
      </c>
      <c r="E437" s="217" t="s">
        <v>735</v>
      </c>
      <c r="F437" s="465" t="str">
        <f t="shared" si="25"/>
        <v>@</v>
      </c>
      <c r="G437" s="222"/>
      <c r="H437" s="148" t="s">
        <v>218</v>
      </c>
      <c r="I437" s="93"/>
      <c r="J437" s="112" t="s">
        <v>161</v>
      </c>
      <c r="K437" s="112"/>
      <c r="L437" s="234" t="s">
        <v>178</v>
      </c>
      <c r="M437" s="297">
        <v>17600</v>
      </c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</row>
    <row r="438" spans="1:39" s="4" customFormat="1" ht="36" customHeight="1" x14ac:dyDescent="0.2">
      <c r="A438" s="163"/>
      <c r="B438" s="245" t="s">
        <v>1085</v>
      </c>
      <c r="C438" s="29" t="s">
        <v>101</v>
      </c>
      <c r="D438" s="276" t="s">
        <v>806</v>
      </c>
      <c r="E438" s="24" t="s">
        <v>735</v>
      </c>
      <c r="F438" s="465" t="str">
        <f t="shared" si="25"/>
        <v>@</v>
      </c>
      <c r="G438" s="223"/>
      <c r="H438" s="230" t="s">
        <v>254</v>
      </c>
      <c r="I438" s="308"/>
      <c r="J438" s="109" t="s">
        <v>259</v>
      </c>
      <c r="K438" s="122"/>
      <c r="L438" s="234" t="s">
        <v>12</v>
      </c>
      <c r="M438" s="297">
        <v>18060</v>
      </c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</row>
    <row r="439" spans="1:39" s="4" customFormat="1" ht="51.75" customHeight="1" x14ac:dyDescent="0.2">
      <c r="A439" s="163"/>
      <c r="B439" s="339" t="s">
        <v>1086</v>
      </c>
      <c r="C439" s="232" t="s">
        <v>101</v>
      </c>
      <c r="D439" s="276" t="s">
        <v>1640</v>
      </c>
      <c r="E439" s="24" t="s">
        <v>735</v>
      </c>
      <c r="F439" s="465" t="str">
        <f t="shared" si="25"/>
        <v>@</v>
      </c>
      <c r="G439" s="522"/>
      <c r="H439" s="230" t="s">
        <v>254</v>
      </c>
      <c r="I439" s="308"/>
      <c r="J439" s="109" t="s">
        <v>171</v>
      </c>
      <c r="K439" s="122"/>
      <c r="L439" s="234" t="s">
        <v>12</v>
      </c>
      <c r="M439" s="297">
        <v>18330</v>
      </c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</row>
    <row r="440" spans="1:39" s="4" customFormat="1" ht="35.25" customHeight="1" x14ac:dyDescent="0.2">
      <c r="A440" s="163"/>
      <c r="B440" s="339" t="s">
        <v>1084</v>
      </c>
      <c r="C440" s="232" t="s">
        <v>105</v>
      </c>
      <c r="D440" s="276" t="s">
        <v>806</v>
      </c>
      <c r="E440" s="233" t="s">
        <v>735</v>
      </c>
      <c r="F440" s="465" t="str">
        <f t="shared" si="25"/>
        <v>@</v>
      </c>
      <c r="G440" s="89"/>
      <c r="H440" s="148" t="s">
        <v>218</v>
      </c>
      <c r="I440" s="93"/>
      <c r="J440" s="112" t="s">
        <v>161</v>
      </c>
      <c r="K440" s="112"/>
      <c r="L440" s="234"/>
      <c r="M440" s="297">
        <v>8000</v>
      </c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</row>
    <row r="441" spans="1:39" s="4" customFormat="1" ht="30.75" customHeight="1" x14ac:dyDescent="0.2">
      <c r="A441" s="163"/>
      <c r="B441" s="339" t="s">
        <v>1083</v>
      </c>
      <c r="C441" s="232" t="s">
        <v>105</v>
      </c>
      <c r="D441" s="276" t="s">
        <v>806</v>
      </c>
      <c r="E441" s="233" t="s">
        <v>735</v>
      </c>
      <c r="F441" s="465" t="str">
        <f t="shared" si="25"/>
        <v>@</v>
      </c>
      <c r="G441" s="205"/>
      <c r="H441" s="148" t="s">
        <v>218</v>
      </c>
      <c r="I441" s="93"/>
      <c r="J441" s="112" t="s">
        <v>161</v>
      </c>
      <c r="K441" s="112"/>
      <c r="L441" s="234" t="s">
        <v>12</v>
      </c>
      <c r="M441" s="297">
        <v>16300</v>
      </c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</row>
    <row r="442" spans="1:39" s="4" customFormat="1" ht="35.25" customHeight="1" x14ac:dyDescent="0.25">
      <c r="A442" s="163"/>
      <c r="B442" s="521" t="s">
        <v>1228</v>
      </c>
      <c r="C442" s="521" t="s">
        <v>623</v>
      </c>
      <c r="D442" s="273" t="s">
        <v>806</v>
      </c>
      <c r="E442" s="233" t="s">
        <v>735</v>
      </c>
      <c r="F442" s="465" t="str">
        <f t="shared" si="25"/>
        <v>@</v>
      </c>
      <c r="G442" s="515"/>
      <c r="H442" s="148" t="s">
        <v>623</v>
      </c>
      <c r="I442" s="93"/>
      <c r="J442" s="112" t="s">
        <v>161</v>
      </c>
      <c r="K442" s="235"/>
      <c r="L442" s="234" t="s">
        <v>12</v>
      </c>
      <c r="M442" s="297">
        <v>26901</v>
      </c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</row>
    <row r="443" spans="1:39" s="4" customFormat="1" ht="30" customHeight="1" x14ac:dyDescent="0.2">
      <c r="A443" s="163"/>
      <c r="B443" s="339" t="s">
        <v>962</v>
      </c>
      <c r="C443" s="232" t="s">
        <v>105</v>
      </c>
      <c r="D443" s="277" t="s">
        <v>361</v>
      </c>
      <c r="E443" s="233" t="s">
        <v>569</v>
      </c>
      <c r="F443" s="465" t="str">
        <f t="shared" si="25"/>
        <v>@</v>
      </c>
      <c r="G443" s="205"/>
      <c r="H443" s="230" t="s">
        <v>190</v>
      </c>
      <c r="I443" s="305"/>
      <c r="J443" s="109" t="s">
        <v>173</v>
      </c>
      <c r="K443" s="109"/>
      <c r="L443" s="104"/>
      <c r="M443" s="297">
        <v>8260</v>
      </c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</row>
    <row r="444" spans="1:39" s="4" customFormat="1" ht="26.25" customHeight="1" x14ac:dyDescent="0.2">
      <c r="A444" s="163"/>
      <c r="B444" s="339" t="s">
        <v>1229</v>
      </c>
      <c r="C444" s="232" t="s">
        <v>105</v>
      </c>
      <c r="D444" s="277" t="s">
        <v>51</v>
      </c>
      <c r="E444" s="233" t="s">
        <v>552</v>
      </c>
      <c r="F444" s="465" t="str">
        <f t="shared" si="25"/>
        <v>@</v>
      </c>
      <c r="G444" s="205"/>
      <c r="H444" s="148" t="s">
        <v>216</v>
      </c>
      <c r="I444" s="93"/>
      <c r="J444" s="112" t="s">
        <v>161</v>
      </c>
      <c r="K444" s="112"/>
      <c r="L444" s="234" t="s">
        <v>12</v>
      </c>
      <c r="M444" s="297">
        <v>14340</v>
      </c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</row>
    <row r="445" spans="1:39" s="4" customFormat="1" ht="24" customHeight="1" x14ac:dyDescent="0.2">
      <c r="A445" s="163"/>
      <c r="B445" s="339" t="s">
        <v>1230</v>
      </c>
      <c r="C445" s="232" t="s">
        <v>105</v>
      </c>
      <c r="D445" s="277" t="s">
        <v>346</v>
      </c>
      <c r="E445" s="233" t="s">
        <v>552</v>
      </c>
      <c r="F445" s="465" t="str">
        <f t="shared" si="25"/>
        <v>@</v>
      </c>
      <c r="G445" s="205"/>
      <c r="H445" s="230" t="s">
        <v>241</v>
      </c>
      <c r="I445" s="305"/>
      <c r="J445" s="109" t="s">
        <v>170</v>
      </c>
      <c r="K445" s="109"/>
      <c r="L445" s="104"/>
      <c r="M445" s="297">
        <v>9110</v>
      </c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</row>
    <row r="446" spans="1:39" s="4" customFormat="1" ht="30.75" x14ac:dyDescent="0.25">
      <c r="A446" s="163"/>
      <c r="B446" s="520" t="s">
        <v>1231</v>
      </c>
      <c r="C446" s="518" t="s">
        <v>105</v>
      </c>
      <c r="D446" s="517" t="s">
        <v>1639</v>
      </c>
      <c r="E446" s="516" t="s">
        <v>1638</v>
      </c>
      <c r="F446" s="465" t="str">
        <f t="shared" si="25"/>
        <v>@</v>
      </c>
      <c r="G446" s="515"/>
      <c r="H446" s="148" t="s">
        <v>1637</v>
      </c>
      <c r="I446" s="93" t="s">
        <v>155</v>
      </c>
      <c r="J446" s="112" t="s">
        <v>161</v>
      </c>
      <c r="K446" s="235" t="s">
        <v>546</v>
      </c>
      <c r="L446" s="104"/>
      <c r="M446" s="297">
        <v>9790</v>
      </c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</row>
    <row r="447" spans="1:39" s="4" customFormat="1" ht="22.5" customHeight="1" x14ac:dyDescent="0.25">
      <c r="A447" s="163"/>
      <c r="B447" s="519" t="s">
        <v>1232</v>
      </c>
      <c r="C447" s="518" t="s">
        <v>105</v>
      </c>
      <c r="D447" s="517" t="s">
        <v>1636</v>
      </c>
      <c r="E447" s="516" t="s">
        <v>625</v>
      </c>
      <c r="F447" s="465" t="str">
        <f t="shared" si="25"/>
        <v>@</v>
      </c>
      <c r="G447" s="515"/>
      <c r="H447" s="148" t="s">
        <v>590</v>
      </c>
      <c r="I447" s="93" t="s">
        <v>155</v>
      </c>
      <c r="J447" s="112" t="s">
        <v>161</v>
      </c>
      <c r="K447" s="235"/>
      <c r="L447" s="104"/>
      <c r="M447" s="297">
        <v>10700</v>
      </c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</row>
    <row r="448" spans="1:39" s="4" customFormat="1" ht="22.5" customHeight="1" x14ac:dyDescent="0.2">
      <c r="A448" s="163"/>
      <c r="B448" s="339" t="s">
        <v>1233</v>
      </c>
      <c r="C448" s="232" t="s">
        <v>105</v>
      </c>
      <c r="D448" s="277" t="s">
        <v>11</v>
      </c>
      <c r="E448" s="233" t="s">
        <v>35</v>
      </c>
      <c r="F448" s="465" t="str">
        <f t="shared" si="25"/>
        <v>@</v>
      </c>
      <c r="G448" s="205"/>
      <c r="H448" s="148" t="s">
        <v>221</v>
      </c>
      <c r="I448" s="93"/>
      <c r="J448" s="112" t="s">
        <v>166</v>
      </c>
      <c r="K448" s="112"/>
      <c r="L448" s="234"/>
      <c r="M448" s="297">
        <v>6710</v>
      </c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</row>
    <row r="449" spans="1:223" s="4" customFormat="1" ht="30" x14ac:dyDescent="0.2">
      <c r="A449" s="163"/>
      <c r="B449" s="339" t="s">
        <v>1516</v>
      </c>
      <c r="C449" s="232" t="s">
        <v>101</v>
      </c>
      <c r="D449" s="277" t="s">
        <v>1635</v>
      </c>
      <c r="E449" s="233" t="s">
        <v>1493</v>
      </c>
      <c r="F449" s="465" t="str">
        <f t="shared" si="25"/>
        <v>@</v>
      </c>
      <c r="G449" s="492" t="s">
        <v>1503</v>
      </c>
      <c r="H449" s="148" t="s">
        <v>254</v>
      </c>
      <c r="I449" s="93"/>
      <c r="J449" s="112" t="s">
        <v>1515</v>
      </c>
      <c r="K449" s="112"/>
      <c r="L449" s="234"/>
      <c r="M449" s="297">
        <v>10658</v>
      </c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</row>
    <row r="450" spans="1:223" s="50" customFormat="1" ht="23.25" customHeight="1" x14ac:dyDescent="0.35">
      <c r="A450" s="163"/>
      <c r="B450" s="514"/>
      <c r="C450" s="513"/>
      <c r="D450" s="512" t="s">
        <v>365</v>
      </c>
      <c r="E450" s="511"/>
      <c r="F450" s="480"/>
      <c r="G450" s="510"/>
      <c r="H450" s="478"/>
      <c r="I450" s="509"/>
      <c r="J450" s="476"/>
      <c r="K450" s="508"/>
      <c r="L450" s="507"/>
      <c r="M450" s="455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  <c r="AH450" s="39"/>
      <c r="AI450" s="39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1"/>
      <c r="BQ450" s="41"/>
      <c r="BR450" s="41"/>
      <c r="BS450" s="41"/>
      <c r="BT450" s="41"/>
      <c r="BU450" s="41"/>
      <c r="BV450" s="41"/>
      <c r="BW450" s="41"/>
      <c r="BX450" s="41"/>
      <c r="BY450" s="41"/>
      <c r="BZ450" s="41"/>
      <c r="CA450" s="41"/>
      <c r="CB450" s="41"/>
      <c r="CC450" s="41"/>
      <c r="CD450" s="41"/>
      <c r="CE450" s="41"/>
      <c r="CF450" s="41"/>
      <c r="CG450" s="41"/>
      <c r="CH450" s="41"/>
      <c r="CI450" s="41"/>
      <c r="CJ450" s="41"/>
      <c r="CK450" s="41"/>
      <c r="CL450" s="41"/>
      <c r="CM450" s="41"/>
      <c r="CN450" s="41"/>
      <c r="CO450" s="41"/>
      <c r="CP450" s="41"/>
      <c r="CQ450" s="41"/>
      <c r="CR450" s="41"/>
      <c r="CS450" s="41"/>
      <c r="CT450" s="41"/>
      <c r="CU450" s="41"/>
      <c r="CV450" s="41"/>
      <c r="CW450" s="41"/>
      <c r="CX450" s="41"/>
      <c r="CY450" s="41"/>
      <c r="CZ450" s="41"/>
      <c r="DA450" s="41"/>
      <c r="DB450" s="41"/>
      <c r="DC450" s="41"/>
      <c r="DD450" s="41"/>
      <c r="DE450" s="41"/>
      <c r="DF450" s="41"/>
      <c r="DG450" s="41"/>
      <c r="DH450" s="41"/>
      <c r="DI450" s="41"/>
      <c r="DJ450" s="41"/>
      <c r="DK450" s="41"/>
      <c r="DL450" s="41"/>
      <c r="DM450" s="41"/>
      <c r="DN450" s="41"/>
      <c r="DO450" s="41"/>
      <c r="DP450" s="41"/>
      <c r="DQ450" s="41"/>
      <c r="DR450" s="41"/>
      <c r="DS450" s="41"/>
      <c r="DT450" s="41"/>
      <c r="DU450" s="41"/>
      <c r="DV450" s="41"/>
      <c r="DW450" s="41"/>
      <c r="DX450" s="41"/>
      <c r="DY450" s="41"/>
      <c r="DZ450" s="41"/>
      <c r="EA450" s="41"/>
      <c r="EB450" s="41"/>
      <c r="EC450" s="41"/>
      <c r="ED450" s="41"/>
      <c r="EE450" s="41"/>
      <c r="EF450" s="41"/>
      <c r="EG450" s="41"/>
      <c r="EH450" s="41"/>
      <c r="EI450" s="41"/>
      <c r="EJ450" s="41"/>
      <c r="EK450" s="41"/>
      <c r="EL450" s="41"/>
      <c r="EM450" s="41"/>
      <c r="EN450" s="41"/>
      <c r="EO450" s="41"/>
      <c r="EP450" s="41"/>
      <c r="EQ450" s="41"/>
      <c r="ER450" s="41"/>
      <c r="ES450" s="41"/>
      <c r="ET450" s="41"/>
      <c r="EU450" s="41"/>
      <c r="EV450" s="41"/>
      <c r="EW450" s="41"/>
      <c r="EX450" s="41"/>
      <c r="EY450" s="41"/>
      <c r="EZ450" s="41"/>
      <c r="FA450" s="41"/>
      <c r="FB450" s="41"/>
      <c r="FC450" s="41"/>
      <c r="FD450" s="41"/>
      <c r="FE450" s="41"/>
      <c r="FF450" s="41"/>
      <c r="FG450" s="41"/>
      <c r="FH450" s="41"/>
      <c r="FI450" s="41"/>
      <c r="FJ450" s="41"/>
      <c r="FK450" s="41"/>
      <c r="FL450" s="41"/>
      <c r="FM450" s="41"/>
      <c r="FN450" s="41"/>
      <c r="FO450" s="41"/>
      <c r="FP450" s="41"/>
      <c r="FQ450" s="41"/>
      <c r="FR450" s="41"/>
      <c r="FS450" s="41"/>
      <c r="FT450" s="41"/>
      <c r="FU450" s="41"/>
      <c r="FV450" s="41"/>
      <c r="FW450" s="41"/>
      <c r="FX450" s="41"/>
      <c r="FY450" s="41"/>
      <c r="FZ450" s="41"/>
      <c r="GA450" s="41"/>
      <c r="GB450" s="41"/>
      <c r="GC450" s="41"/>
      <c r="GD450" s="41"/>
      <c r="GE450" s="41"/>
      <c r="GF450" s="41"/>
      <c r="GG450" s="41"/>
      <c r="GH450" s="41"/>
      <c r="GI450" s="41"/>
      <c r="GJ450" s="41"/>
      <c r="GK450" s="41"/>
      <c r="GL450" s="41"/>
      <c r="GM450" s="41"/>
      <c r="GN450" s="41"/>
      <c r="GO450" s="41"/>
      <c r="GP450" s="41"/>
      <c r="GQ450" s="41"/>
      <c r="GR450" s="41"/>
      <c r="GS450" s="41"/>
      <c r="GT450" s="41"/>
      <c r="GU450" s="41"/>
      <c r="GV450" s="41"/>
      <c r="GW450" s="41"/>
      <c r="GX450" s="41"/>
      <c r="GY450" s="41"/>
      <c r="GZ450" s="41"/>
      <c r="HA450" s="41"/>
      <c r="HB450" s="41"/>
      <c r="HC450" s="41"/>
      <c r="HD450" s="41"/>
      <c r="HE450" s="41"/>
      <c r="HF450" s="41"/>
      <c r="HG450" s="41"/>
      <c r="HH450" s="41"/>
      <c r="HI450" s="41"/>
      <c r="HJ450" s="41"/>
      <c r="HK450" s="41"/>
      <c r="HL450" s="41"/>
      <c r="HM450" s="41"/>
      <c r="HN450" s="41"/>
      <c r="HO450" s="41"/>
    </row>
    <row r="451" spans="1:223" ht="21.75" customHeight="1" x14ac:dyDescent="0.25">
      <c r="B451" s="506" t="s">
        <v>1234</v>
      </c>
      <c r="C451" s="505" t="s">
        <v>101</v>
      </c>
      <c r="D451" s="504" t="s">
        <v>465</v>
      </c>
      <c r="E451" s="503" t="s">
        <v>386</v>
      </c>
      <c r="F451" s="465" t="str">
        <f t="shared" ref="F451:F468" si="26">HYPERLINK("http://www.bosal-autoflex.ru/instructions1/"&amp;LEFT(B451,4)&amp;MID(B451,6,4)&amp;".pdf","@")</f>
        <v>@</v>
      </c>
      <c r="G451" s="89"/>
      <c r="H451" s="496">
        <v>49</v>
      </c>
      <c r="I451" s="502"/>
      <c r="J451" s="494" t="s">
        <v>259</v>
      </c>
      <c r="K451" s="501"/>
      <c r="L451" s="500"/>
      <c r="M451" s="297">
        <v>6110</v>
      </c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</row>
    <row r="452" spans="1:223" ht="30" customHeight="1" x14ac:dyDescent="0.2">
      <c r="A452" s="2"/>
      <c r="B452" s="245" t="s">
        <v>1235</v>
      </c>
      <c r="C452" s="29" t="s">
        <v>105</v>
      </c>
      <c r="D452" s="273" t="s">
        <v>24</v>
      </c>
      <c r="E452" s="24" t="s">
        <v>99</v>
      </c>
      <c r="F452" s="465" t="str">
        <f t="shared" si="26"/>
        <v>@</v>
      </c>
      <c r="G452" s="89"/>
      <c r="H452" s="115" t="s">
        <v>260</v>
      </c>
      <c r="I452" s="94"/>
      <c r="J452" s="112" t="s">
        <v>166</v>
      </c>
      <c r="K452" s="112"/>
      <c r="L452" s="104"/>
      <c r="M452" s="297">
        <v>8950</v>
      </c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</row>
    <row r="453" spans="1:223" ht="48.75" customHeight="1" x14ac:dyDescent="0.2">
      <c r="A453" s="2"/>
      <c r="B453" s="74" t="s">
        <v>1116</v>
      </c>
      <c r="C453" s="79" t="s">
        <v>101</v>
      </c>
      <c r="D453" s="282" t="s">
        <v>530</v>
      </c>
      <c r="E453" s="78" t="s">
        <v>94</v>
      </c>
      <c r="F453" s="465" t="str">
        <f t="shared" si="26"/>
        <v>@</v>
      </c>
      <c r="G453" s="89"/>
      <c r="H453" s="115" t="s">
        <v>254</v>
      </c>
      <c r="I453" s="305"/>
      <c r="J453" s="101" t="s">
        <v>172</v>
      </c>
      <c r="K453" s="101" t="s">
        <v>546</v>
      </c>
      <c r="L453" s="104"/>
      <c r="M453" s="297">
        <v>9080</v>
      </c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</row>
    <row r="454" spans="1:223" ht="45" customHeight="1" x14ac:dyDescent="0.2">
      <c r="A454" s="2"/>
      <c r="B454" s="245" t="s">
        <v>927</v>
      </c>
      <c r="C454" s="29" t="s">
        <v>105</v>
      </c>
      <c r="D454" s="273" t="s">
        <v>368</v>
      </c>
      <c r="E454" s="24" t="s">
        <v>83</v>
      </c>
      <c r="F454" s="465" t="str">
        <f t="shared" si="26"/>
        <v>@</v>
      </c>
      <c r="G454" s="89"/>
      <c r="H454" s="114" t="s">
        <v>179</v>
      </c>
      <c r="I454" s="93" t="s">
        <v>155</v>
      </c>
      <c r="J454" s="103" t="s">
        <v>157</v>
      </c>
      <c r="K454" s="103"/>
      <c r="L454" s="122"/>
      <c r="M454" s="297">
        <v>6640</v>
      </c>
      <c r="AJ454" s="2"/>
      <c r="AK454" s="2"/>
      <c r="AL454" s="2"/>
      <c r="AM454" s="2"/>
    </row>
    <row r="455" spans="1:223" ht="45" customHeight="1" x14ac:dyDescent="0.2">
      <c r="A455" s="2"/>
      <c r="B455" s="245" t="s">
        <v>1236</v>
      </c>
      <c r="C455" s="79" t="s">
        <v>105</v>
      </c>
      <c r="D455" s="273" t="s">
        <v>811</v>
      </c>
      <c r="E455" s="24" t="s">
        <v>125</v>
      </c>
      <c r="F455" s="465" t="str">
        <f t="shared" si="26"/>
        <v>@</v>
      </c>
      <c r="G455" s="89"/>
      <c r="H455" s="115" t="s">
        <v>192</v>
      </c>
      <c r="I455" s="93" t="s">
        <v>155</v>
      </c>
      <c r="J455" s="112" t="s">
        <v>174</v>
      </c>
      <c r="K455" s="101" t="s">
        <v>546</v>
      </c>
      <c r="L455" s="104"/>
      <c r="M455" s="297">
        <v>5940</v>
      </c>
      <c r="AJ455" s="2"/>
      <c r="AK455" s="2"/>
      <c r="AL455" s="2"/>
      <c r="AM455" s="2"/>
    </row>
    <row r="456" spans="1:223" ht="45" customHeight="1" x14ac:dyDescent="0.2">
      <c r="A456" s="2"/>
      <c r="B456" s="245" t="s">
        <v>1237</v>
      </c>
      <c r="C456" s="79" t="s">
        <v>105</v>
      </c>
      <c r="D456" s="273" t="s">
        <v>810</v>
      </c>
      <c r="E456" s="24" t="s">
        <v>636</v>
      </c>
      <c r="F456" s="465" t="str">
        <f t="shared" si="26"/>
        <v>@</v>
      </c>
      <c r="G456" s="89"/>
      <c r="H456" s="115" t="s">
        <v>221</v>
      </c>
      <c r="I456" s="93" t="s">
        <v>155</v>
      </c>
      <c r="J456" s="112" t="s">
        <v>161</v>
      </c>
      <c r="K456" s="103" t="s">
        <v>546</v>
      </c>
      <c r="L456" s="104"/>
      <c r="M456" s="297">
        <v>5760</v>
      </c>
      <c r="AJ456" s="2"/>
      <c r="AK456" s="2"/>
      <c r="AL456" s="2"/>
      <c r="AM456" s="2"/>
    </row>
    <row r="457" spans="1:223" ht="32.25" customHeight="1" x14ac:dyDescent="0.2">
      <c r="A457" s="2"/>
      <c r="B457" s="245" t="s">
        <v>1236</v>
      </c>
      <c r="C457" s="79" t="s">
        <v>105</v>
      </c>
      <c r="D457" s="273" t="s">
        <v>809</v>
      </c>
      <c r="E457" s="24" t="s">
        <v>812</v>
      </c>
      <c r="F457" s="465" t="str">
        <f t="shared" si="26"/>
        <v>@</v>
      </c>
      <c r="G457" s="89"/>
      <c r="H457" s="115" t="s">
        <v>192</v>
      </c>
      <c r="I457" s="93" t="s">
        <v>155</v>
      </c>
      <c r="J457" s="112" t="s">
        <v>174</v>
      </c>
      <c r="K457" s="101" t="s">
        <v>546</v>
      </c>
      <c r="L457" s="104"/>
      <c r="M457" s="297">
        <v>5940</v>
      </c>
      <c r="AJ457" s="2"/>
      <c r="AK457" s="2"/>
      <c r="AL457" s="2"/>
      <c r="AM457" s="2"/>
    </row>
    <row r="458" spans="1:223" ht="23.25" customHeight="1" x14ac:dyDescent="0.3">
      <c r="A458" s="2"/>
      <c r="B458" s="245" t="s">
        <v>1238</v>
      </c>
      <c r="C458" s="79" t="s">
        <v>105</v>
      </c>
      <c r="D458" s="273" t="s">
        <v>809</v>
      </c>
      <c r="E458" s="24" t="s">
        <v>478</v>
      </c>
      <c r="F458" s="465" t="str">
        <f t="shared" si="26"/>
        <v>@</v>
      </c>
      <c r="G458" s="89"/>
      <c r="H458" s="496">
        <v>867</v>
      </c>
      <c r="I458" s="499" t="s">
        <v>155</v>
      </c>
      <c r="J458" s="494" t="s">
        <v>166</v>
      </c>
      <c r="K458" s="235"/>
      <c r="L458" s="104"/>
      <c r="M458" s="297">
        <v>6140</v>
      </c>
      <c r="AJ458" s="2"/>
      <c r="AK458" s="2"/>
      <c r="AL458" s="2"/>
      <c r="AM458" s="2"/>
    </row>
    <row r="459" spans="1:223" ht="35.25" customHeight="1" x14ac:dyDescent="0.2">
      <c r="A459" s="2"/>
      <c r="B459" s="245" t="s">
        <v>1239</v>
      </c>
      <c r="C459" s="29" t="s">
        <v>105</v>
      </c>
      <c r="D459" s="273" t="s">
        <v>366</v>
      </c>
      <c r="E459" s="24" t="s">
        <v>82</v>
      </c>
      <c r="F459" s="465" t="str">
        <f t="shared" si="26"/>
        <v>@</v>
      </c>
      <c r="G459" s="89"/>
      <c r="H459" s="115" t="s">
        <v>235</v>
      </c>
      <c r="I459" s="93" t="s">
        <v>155</v>
      </c>
      <c r="J459" s="122" t="s">
        <v>161</v>
      </c>
      <c r="K459" s="122"/>
      <c r="L459" s="122"/>
      <c r="M459" s="297">
        <v>5600</v>
      </c>
      <c r="AJ459" s="2"/>
      <c r="AK459" s="2"/>
      <c r="AL459" s="2"/>
      <c r="AM459" s="2"/>
    </row>
    <row r="460" spans="1:223" ht="49.5" customHeight="1" x14ac:dyDescent="0.2">
      <c r="A460" s="2"/>
      <c r="B460" s="245" t="s">
        <v>1186</v>
      </c>
      <c r="C460" s="29" t="s">
        <v>105</v>
      </c>
      <c r="D460" s="273" t="s">
        <v>1514</v>
      </c>
      <c r="E460" s="24" t="s">
        <v>84</v>
      </c>
      <c r="F460" s="465" t="str">
        <f t="shared" si="26"/>
        <v>@</v>
      </c>
      <c r="G460" s="89"/>
      <c r="H460" s="113" t="s">
        <v>234</v>
      </c>
      <c r="I460" s="93" t="s">
        <v>155</v>
      </c>
      <c r="J460" s="122" t="s">
        <v>167</v>
      </c>
      <c r="K460" s="122"/>
      <c r="L460" s="122"/>
      <c r="M460" s="297">
        <v>8190</v>
      </c>
      <c r="AJ460" s="2"/>
      <c r="AK460" s="2"/>
      <c r="AL460" s="2"/>
      <c r="AM460" s="2"/>
    </row>
    <row r="461" spans="1:223" ht="30.75" customHeight="1" x14ac:dyDescent="0.2">
      <c r="A461" s="2"/>
      <c r="B461" s="245" t="s">
        <v>1240</v>
      </c>
      <c r="C461" s="79" t="s">
        <v>105</v>
      </c>
      <c r="D461" s="273" t="s">
        <v>528</v>
      </c>
      <c r="E461" s="24" t="s">
        <v>489</v>
      </c>
      <c r="F461" s="465" t="str">
        <f t="shared" si="26"/>
        <v>@</v>
      </c>
      <c r="G461" s="89"/>
      <c r="H461" s="115" t="s">
        <v>227</v>
      </c>
      <c r="I461" s="93" t="s">
        <v>155</v>
      </c>
      <c r="J461" s="112" t="s">
        <v>174</v>
      </c>
      <c r="K461" s="103" t="s">
        <v>546</v>
      </c>
      <c r="L461" s="104"/>
      <c r="M461" s="297">
        <v>6660</v>
      </c>
      <c r="AJ461" s="2"/>
      <c r="AK461" s="2"/>
      <c r="AL461" s="2"/>
      <c r="AM461" s="2"/>
    </row>
    <row r="462" spans="1:223" ht="22.5" customHeight="1" x14ac:dyDescent="0.3">
      <c r="A462" s="2"/>
      <c r="B462" s="245" t="s">
        <v>1241</v>
      </c>
      <c r="C462" s="79" t="s">
        <v>105</v>
      </c>
      <c r="D462" s="273" t="s">
        <v>497</v>
      </c>
      <c r="E462" s="498" t="s">
        <v>496</v>
      </c>
      <c r="F462" s="465" t="str">
        <f t="shared" si="26"/>
        <v>@</v>
      </c>
      <c r="G462" s="497"/>
      <c r="H462" s="496">
        <v>185</v>
      </c>
      <c r="I462" s="495" t="s">
        <v>155</v>
      </c>
      <c r="J462" s="494" t="s">
        <v>164</v>
      </c>
      <c r="K462" s="235"/>
      <c r="L462" s="104"/>
      <c r="M462" s="297">
        <v>6660</v>
      </c>
      <c r="AJ462" s="2"/>
      <c r="AK462" s="2"/>
      <c r="AL462" s="2"/>
      <c r="AM462" s="2"/>
    </row>
    <row r="463" spans="1:223" ht="36" customHeight="1" x14ac:dyDescent="0.2">
      <c r="A463" s="2"/>
      <c r="B463" s="245" t="s">
        <v>1242</v>
      </c>
      <c r="C463" s="79" t="s">
        <v>105</v>
      </c>
      <c r="D463" s="273" t="s">
        <v>462</v>
      </c>
      <c r="E463" s="24" t="s">
        <v>1513</v>
      </c>
      <c r="F463" s="465" t="str">
        <f t="shared" si="26"/>
        <v>@</v>
      </c>
      <c r="G463" s="89"/>
      <c r="H463" s="115" t="s">
        <v>407</v>
      </c>
      <c r="I463" s="93" t="s">
        <v>155</v>
      </c>
      <c r="J463" s="112" t="s">
        <v>162</v>
      </c>
      <c r="K463" s="235"/>
      <c r="L463" s="104"/>
      <c r="M463" s="297">
        <v>5590</v>
      </c>
      <c r="AJ463" s="2"/>
      <c r="AK463" s="2"/>
      <c r="AL463" s="2"/>
      <c r="AM463" s="2"/>
    </row>
    <row r="464" spans="1:223" ht="48" customHeight="1" x14ac:dyDescent="0.2">
      <c r="A464" s="2"/>
      <c r="B464" s="454" t="s">
        <v>994</v>
      </c>
      <c r="C464" s="208" t="s">
        <v>105</v>
      </c>
      <c r="D464" s="276" t="s">
        <v>25</v>
      </c>
      <c r="E464" s="217" t="s">
        <v>127</v>
      </c>
      <c r="F464" s="465" t="str">
        <f t="shared" si="26"/>
        <v>@</v>
      </c>
      <c r="G464" s="224"/>
      <c r="H464" s="304" t="s">
        <v>193</v>
      </c>
      <c r="I464" s="209" t="s">
        <v>155</v>
      </c>
      <c r="J464" s="229" t="s">
        <v>161</v>
      </c>
      <c r="K464" s="312"/>
      <c r="L464" s="311"/>
      <c r="M464" s="297">
        <v>8030</v>
      </c>
      <c r="AJ464" s="2"/>
      <c r="AK464" s="2"/>
      <c r="AL464" s="2"/>
      <c r="AM464" s="2"/>
    </row>
    <row r="465" spans="1:223" ht="36" customHeight="1" x14ac:dyDescent="0.2">
      <c r="A465" s="2"/>
      <c r="B465" s="245" t="s">
        <v>1243</v>
      </c>
      <c r="C465" s="29" t="s">
        <v>105</v>
      </c>
      <c r="D465" s="273" t="s">
        <v>1634</v>
      </c>
      <c r="E465" s="24" t="s">
        <v>1633</v>
      </c>
      <c r="F465" s="465" t="str">
        <f t="shared" si="26"/>
        <v>@</v>
      </c>
      <c r="G465" s="223"/>
      <c r="H465" s="160" t="s">
        <v>261</v>
      </c>
      <c r="I465" s="93" t="s">
        <v>155</v>
      </c>
      <c r="J465" s="101" t="s">
        <v>174</v>
      </c>
      <c r="K465" s="421" t="s">
        <v>1512</v>
      </c>
      <c r="L465" s="104"/>
      <c r="M465" s="297">
        <v>7680</v>
      </c>
      <c r="AJ465" s="2"/>
      <c r="AK465" s="2"/>
      <c r="AL465" s="2"/>
      <c r="AM465" s="2"/>
    </row>
    <row r="466" spans="1:223" ht="33.75" customHeight="1" x14ac:dyDescent="0.2">
      <c r="B466" s="339" t="s">
        <v>1167</v>
      </c>
      <c r="C466" s="232" t="s">
        <v>105</v>
      </c>
      <c r="D466" s="277" t="s">
        <v>527</v>
      </c>
      <c r="E466" s="233" t="s">
        <v>456</v>
      </c>
      <c r="F466" s="465" t="str">
        <f t="shared" si="26"/>
        <v>@</v>
      </c>
      <c r="G466" s="205"/>
      <c r="H466" s="206" t="s">
        <v>230</v>
      </c>
      <c r="I466" s="309" t="s">
        <v>155</v>
      </c>
      <c r="J466" s="310" t="s">
        <v>161</v>
      </c>
      <c r="K466" s="317" t="s">
        <v>546</v>
      </c>
      <c r="L466" s="310"/>
      <c r="M466" s="297">
        <v>11130</v>
      </c>
      <c r="AJ466" s="2"/>
      <c r="AK466" s="2"/>
      <c r="AL466" s="2"/>
      <c r="AM466" s="2"/>
    </row>
    <row r="467" spans="1:223" s="4" customFormat="1" ht="36" customHeight="1" x14ac:dyDescent="0.2">
      <c r="A467" s="163"/>
      <c r="B467" s="245" t="s">
        <v>1244</v>
      </c>
      <c r="C467" s="79" t="s">
        <v>105</v>
      </c>
      <c r="D467" s="273" t="s">
        <v>529</v>
      </c>
      <c r="E467" s="24" t="s">
        <v>649</v>
      </c>
      <c r="F467" s="465" t="str">
        <f t="shared" si="26"/>
        <v>@</v>
      </c>
      <c r="G467" s="89"/>
      <c r="H467" s="115" t="s">
        <v>186</v>
      </c>
      <c r="I467" s="93" t="s">
        <v>155</v>
      </c>
      <c r="J467" s="112" t="s">
        <v>174</v>
      </c>
      <c r="K467" s="112" t="s">
        <v>546</v>
      </c>
      <c r="L467" s="104"/>
      <c r="M467" s="297">
        <v>6680</v>
      </c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</row>
    <row r="468" spans="1:223" s="4" customFormat="1" ht="36" customHeight="1" x14ac:dyDescent="0.2">
      <c r="A468" s="163"/>
      <c r="B468" s="245" t="s">
        <v>1245</v>
      </c>
      <c r="C468" s="29" t="s">
        <v>105</v>
      </c>
      <c r="D468" s="273" t="s">
        <v>556</v>
      </c>
      <c r="E468" s="24" t="s">
        <v>367</v>
      </c>
      <c r="F468" s="465" t="str">
        <f t="shared" si="26"/>
        <v>@</v>
      </c>
      <c r="G468" s="89"/>
      <c r="H468" s="113" t="s">
        <v>557</v>
      </c>
      <c r="I468" s="305"/>
      <c r="J468" s="112" t="s">
        <v>161</v>
      </c>
      <c r="K468" s="112"/>
      <c r="L468" s="104"/>
      <c r="M468" s="297">
        <v>8650</v>
      </c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</row>
    <row r="469" spans="1:223" s="4" customFormat="1" ht="33.75" customHeight="1" x14ac:dyDescent="0.35">
      <c r="A469" s="163"/>
      <c r="B469" s="245" t="s">
        <v>535</v>
      </c>
      <c r="C469" s="29" t="s">
        <v>101</v>
      </c>
      <c r="D469" s="273" t="s">
        <v>554</v>
      </c>
      <c r="E469" s="24" t="s">
        <v>367</v>
      </c>
      <c r="F469" s="465"/>
      <c r="G469" s="493"/>
      <c r="H469" s="115"/>
      <c r="I469" s="307"/>
      <c r="J469" s="112" t="s">
        <v>172</v>
      </c>
      <c r="K469" s="112"/>
      <c r="L469" s="108"/>
      <c r="M469" s="297">
        <v>5690</v>
      </c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</row>
    <row r="470" spans="1:223" s="6" customFormat="1" ht="57.75" customHeight="1" x14ac:dyDescent="0.2">
      <c r="A470" s="163"/>
      <c r="B470" s="245" t="s">
        <v>1246</v>
      </c>
      <c r="C470" s="79" t="s">
        <v>101</v>
      </c>
      <c r="D470" s="273" t="s">
        <v>1511</v>
      </c>
      <c r="E470" s="125" t="s">
        <v>1510</v>
      </c>
      <c r="F470" s="465" t="str">
        <f>HYPERLINK("http://www.bosal-autoflex.ru/instructions1/"&amp;LEFT(B470,4)&amp;MID(B470,6,4)&amp;".pdf","@")</f>
        <v>@</v>
      </c>
      <c r="G470" s="89"/>
      <c r="H470" s="115" t="s">
        <v>254</v>
      </c>
      <c r="I470" s="305"/>
      <c r="J470" s="112" t="s">
        <v>172</v>
      </c>
      <c r="K470" s="146" t="s">
        <v>1509</v>
      </c>
      <c r="L470" s="104"/>
      <c r="M470" s="297">
        <v>6980</v>
      </c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</row>
    <row r="471" spans="1:223" s="4" customFormat="1" ht="56.25" customHeight="1" x14ac:dyDescent="0.2">
      <c r="A471" s="163"/>
      <c r="B471" s="245" t="s">
        <v>1508</v>
      </c>
      <c r="C471" s="29" t="s">
        <v>534</v>
      </c>
      <c r="D471" s="273" t="s">
        <v>1632</v>
      </c>
      <c r="E471" s="24" t="s">
        <v>1507</v>
      </c>
      <c r="F471" s="465" t="str">
        <f>HYPERLINK("http://www.bosal-autoflex.ru/instructions1/"&amp;LEFT(B471,4)&amp;MID(B471,6,4)&amp;".pdf","@")</f>
        <v>@</v>
      </c>
      <c r="G471" s="492" t="s">
        <v>1503</v>
      </c>
      <c r="H471" s="115" t="s">
        <v>1506</v>
      </c>
      <c r="I471" s="93" t="s">
        <v>155</v>
      </c>
      <c r="J471" s="112" t="s">
        <v>59</v>
      </c>
      <c r="K471" s="112" t="s">
        <v>1505</v>
      </c>
      <c r="L471" s="106"/>
      <c r="M471" s="297">
        <v>17110</v>
      </c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</row>
    <row r="472" spans="1:223" s="4" customFormat="1" ht="30" x14ac:dyDescent="0.2">
      <c r="A472" s="163"/>
      <c r="B472" s="245" t="s">
        <v>1504</v>
      </c>
      <c r="C472" s="29" t="s">
        <v>105</v>
      </c>
      <c r="D472" s="273" t="s">
        <v>1631</v>
      </c>
      <c r="E472" s="24" t="s">
        <v>1493</v>
      </c>
      <c r="F472" s="465" t="str">
        <f>HYPERLINK("http://www.bosal-autoflex.ru/instructions1/"&amp;LEFT(B472,4)&amp;MID(B472,6,4)&amp;".pdf","@")</f>
        <v>@</v>
      </c>
      <c r="G472" s="492" t="s">
        <v>1503</v>
      </c>
      <c r="H472" s="115" t="s">
        <v>1630</v>
      </c>
      <c r="I472" s="491" t="s">
        <v>155</v>
      </c>
      <c r="J472" s="112" t="s">
        <v>1502</v>
      </c>
      <c r="K472" s="112" t="s">
        <v>1501</v>
      </c>
      <c r="L472" s="106"/>
      <c r="M472" s="297">
        <v>7558</v>
      </c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</row>
    <row r="473" spans="1:223" s="41" customFormat="1" ht="23.25" customHeight="1" x14ac:dyDescent="0.2">
      <c r="A473" s="163"/>
      <c r="B473" s="481"/>
      <c r="C473" s="483"/>
      <c r="D473" s="482" t="s">
        <v>113</v>
      </c>
      <c r="E473" s="481"/>
      <c r="F473" s="480"/>
      <c r="G473" s="479"/>
      <c r="H473" s="478"/>
      <c r="I473" s="477"/>
      <c r="J473" s="476"/>
      <c r="K473" s="476"/>
      <c r="L473" s="475"/>
      <c r="M473" s="455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  <c r="AH473" s="39"/>
      <c r="AI473" s="39"/>
    </row>
    <row r="474" spans="1:223" s="10" customFormat="1" ht="22.5" customHeight="1" x14ac:dyDescent="0.3">
      <c r="A474" s="163"/>
      <c r="B474" s="490" t="s">
        <v>1247</v>
      </c>
      <c r="C474" s="489" t="s">
        <v>105</v>
      </c>
      <c r="D474" s="488" t="s">
        <v>1629</v>
      </c>
      <c r="E474" s="487" t="s">
        <v>150</v>
      </c>
      <c r="F474" s="465" t="str">
        <f>HYPERLINK("http://www.bosal-autoflex.ru/instructions1/"&amp;LEFT(B474,4)&amp;MID(B474,6,4)&amp;".pdf","@")</f>
        <v>@</v>
      </c>
      <c r="G474" s="222"/>
      <c r="H474" s="486">
        <v>8188</v>
      </c>
      <c r="I474" s="485"/>
      <c r="J474" s="484" t="s">
        <v>161</v>
      </c>
      <c r="K474" s="329" t="s">
        <v>546</v>
      </c>
      <c r="L474" s="104"/>
      <c r="M474" s="297">
        <v>7300</v>
      </c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</row>
    <row r="475" spans="1:223" s="4" customFormat="1" ht="22.5" customHeight="1" x14ac:dyDescent="0.2">
      <c r="A475" s="163"/>
      <c r="B475" s="245" t="s">
        <v>1248</v>
      </c>
      <c r="C475" s="29" t="s">
        <v>105</v>
      </c>
      <c r="D475" s="273" t="s">
        <v>531</v>
      </c>
      <c r="E475" s="24" t="s">
        <v>107</v>
      </c>
      <c r="F475" s="465" t="str">
        <f>HYPERLINK("http://www.bosal-autoflex.ru/instructions1/"&amp;LEFT(B475,4)&amp;MID(B475,6,4)&amp;".pdf","@")</f>
        <v>@</v>
      </c>
      <c r="G475" s="89"/>
      <c r="H475" s="230" t="s">
        <v>242</v>
      </c>
      <c r="I475" s="209" t="s">
        <v>155</v>
      </c>
      <c r="J475" s="110" t="s">
        <v>177</v>
      </c>
      <c r="K475" s="101" t="s">
        <v>546</v>
      </c>
      <c r="L475" s="104"/>
      <c r="M475" s="297">
        <v>8430</v>
      </c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</row>
    <row r="476" spans="1:223" s="41" customFormat="1" ht="27" x14ac:dyDescent="0.2">
      <c r="A476" s="163"/>
      <c r="B476" s="481"/>
      <c r="C476" s="483"/>
      <c r="D476" s="482" t="s">
        <v>377</v>
      </c>
      <c r="E476" s="481"/>
      <c r="F476" s="480"/>
      <c r="G476" s="479"/>
      <c r="H476" s="478"/>
      <c r="I476" s="477"/>
      <c r="J476" s="476"/>
      <c r="K476" s="476"/>
      <c r="L476" s="475"/>
      <c r="M476" s="455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  <c r="AH476" s="39"/>
      <c r="AI476" s="39"/>
    </row>
    <row r="477" spans="1:223" s="41" customFormat="1" ht="27" x14ac:dyDescent="0.2">
      <c r="A477" s="163"/>
      <c r="B477" s="74" t="s">
        <v>974</v>
      </c>
      <c r="C477" s="29" t="s">
        <v>105</v>
      </c>
      <c r="D477" s="273" t="s">
        <v>899</v>
      </c>
      <c r="E477" s="78" t="s">
        <v>35</v>
      </c>
      <c r="F477" s="465" t="str">
        <f>HYPERLINK("http://www.bosal-autoflex.ru/instructions1/"&amp;LEFT(B477,4)&amp;MID(B477,6,4)&amp;".pdf","@")</f>
        <v>@</v>
      </c>
      <c r="G477" s="89"/>
      <c r="H477" s="115" t="s">
        <v>232</v>
      </c>
      <c r="I477" s="305"/>
      <c r="J477" s="112" t="s">
        <v>248</v>
      </c>
      <c r="K477" s="112"/>
      <c r="L477" s="104"/>
      <c r="M477" s="297">
        <v>5730</v>
      </c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  <c r="AH477" s="39"/>
      <c r="AI477" s="39"/>
    </row>
    <row r="478" spans="1:223" s="41" customFormat="1" ht="27" x14ac:dyDescent="0.2">
      <c r="A478" s="163"/>
      <c r="B478" s="245" t="s">
        <v>951</v>
      </c>
      <c r="C478" s="340" t="s">
        <v>105</v>
      </c>
      <c r="D478" s="273" t="s">
        <v>901</v>
      </c>
      <c r="E478" s="24" t="s">
        <v>35</v>
      </c>
      <c r="F478" s="465" t="str">
        <f>HYPERLINK("http://www.bosal-autoflex.ru/instructions1/"&amp;LEFT(B478,4)&amp;MID(B478,6,4)&amp;".pdf","@")</f>
        <v>@</v>
      </c>
      <c r="G478" s="90"/>
      <c r="H478" s="113" t="s">
        <v>181</v>
      </c>
      <c r="I478" s="93" t="s">
        <v>155</v>
      </c>
      <c r="J478" s="109" t="s">
        <v>159</v>
      </c>
      <c r="K478" s="109"/>
      <c r="L478" s="104"/>
      <c r="M478" s="297">
        <v>5660</v>
      </c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  <c r="AH478" s="39"/>
      <c r="AI478" s="39"/>
    </row>
    <row r="479" spans="1:223" s="4" customFormat="1" ht="27" x14ac:dyDescent="0.2">
      <c r="A479" s="163"/>
      <c r="B479" s="74" t="s">
        <v>937</v>
      </c>
      <c r="C479" s="29" t="s">
        <v>105</v>
      </c>
      <c r="D479" s="474" t="s">
        <v>900</v>
      </c>
      <c r="E479" s="78" t="s">
        <v>468</v>
      </c>
      <c r="F479" s="465" t="str">
        <f>HYPERLINK("http://www.bosal-autoflex.ru/instructions1/"&amp;LEFT(B479,4)&amp;MID(B479,6,4)&amp;".pdf","@")</f>
        <v>@</v>
      </c>
      <c r="G479" s="89"/>
      <c r="H479" s="115" t="s">
        <v>216</v>
      </c>
      <c r="I479" s="94"/>
      <c r="J479" s="112" t="s">
        <v>166</v>
      </c>
      <c r="K479" s="112"/>
      <c r="L479" s="112"/>
      <c r="M479" s="297">
        <v>5210</v>
      </c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</row>
    <row r="480" spans="1:223" s="4" customFormat="1" ht="23.25" customHeight="1" x14ac:dyDescent="0.35">
      <c r="A480" s="163"/>
      <c r="B480" s="464"/>
      <c r="C480" s="463"/>
      <c r="D480" s="462" t="s">
        <v>139</v>
      </c>
      <c r="E480" s="461"/>
      <c r="F480" s="473"/>
      <c r="G480" s="460"/>
      <c r="H480" s="459"/>
      <c r="I480" s="458"/>
      <c r="J480" s="466"/>
      <c r="K480" s="457"/>
      <c r="L480" s="456"/>
      <c r="M480" s="455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</row>
    <row r="481" spans="1:223" s="4" customFormat="1" ht="23.25" customHeight="1" x14ac:dyDescent="0.35">
      <c r="A481" s="163"/>
      <c r="B481" s="79" t="s">
        <v>117</v>
      </c>
      <c r="C481" s="472"/>
      <c r="D481" s="273" t="s">
        <v>897</v>
      </c>
      <c r="E481" s="471"/>
      <c r="F481" s="358"/>
      <c r="G481" s="470"/>
      <c r="H481" s="469"/>
      <c r="I481" s="468"/>
      <c r="J481" s="235"/>
      <c r="K481" s="467"/>
      <c r="L481" s="467"/>
      <c r="M481" s="297">
        <v>60</v>
      </c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</row>
    <row r="482" spans="1:223" s="4" customFormat="1" ht="23.25" x14ac:dyDescent="0.2">
      <c r="A482" s="163"/>
      <c r="B482" s="245" t="s">
        <v>898</v>
      </c>
      <c r="C482" s="29"/>
      <c r="D482" s="273" t="s">
        <v>742</v>
      </c>
      <c r="E482" s="24"/>
      <c r="F482" s="358"/>
      <c r="G482" s="89"/>
      <c r="H482" s="113"/>
      <c r="I482" s="94"/>
      <c r="J482" s="104"/>
      <c r="K482" s="104"/>
      <c r="L482" s="104"/>
      <c r="M482" s="297">
        <v>190</v>
      </c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</row>
    <row r="483" spans="1:223" s="4" customFormat="1" ht="33.75" customHeight="1" x14ac:dyDescent="0.25">
      <c r="A483" s="163"/>
      <c r="B483" s="245" t="s">
        <v>896</v>
      </c>
      <c r="C483" s="29"/>
      <c r="D483" s="273" t="s">
        <v>895</v>
      </c>
      <c r="E483" s="24"/>
      <c r="F483" s="301"/>
      <c r="G483" s="80"/>
      <c r="H483" s="113"/>
      <c r="I483" s="94"/>
      <c r="J483" s="104"/>
      <c r="K483" s="104"/>
      <c r="L483" s="104"/>
      <c r="M483" s="297">
        <v>80</v>
      </c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</row>
    <row r="484" spans="1:223" s="4" customFormat="1" ht="38.25" customHeight="1" x14ac:dyDescent="0.35">
      <c r="A484" s="163"/>
      <c r="B484" s="245" t="s">
        <v>20</v>
      </c>
      <c r="C484" s="29"/>
      <c r="D484" s="273" t="s">
        <v>142</v>
      </c>
      <c r="E484" s="29"/>
      <c r="F484" s="225"/>
      <c r="G484" s="80"/>
      <c r="H484" s="118"/>
      <c r="I484" s="98"/>
      <c r="J484" s="104"/>
      <c r="K484" s="107"/>
      <c r="L484" s="107"/>
      <c r="M484" s="297">
        <v>130</v>
      </c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</row>
    <row r="485" spans="1:223" s="4" customFormat="1" ht="41.25" customHeight="1" x14ac:dyDescent="0.35">
      <c r="A485" s="163"/>
      <c r="B485" s="245"/>
      <c r="C485" s="29"/>
      <c r="D485" s="273" t="s">
        <v>7</v>
      </c>
      <c r="E485" s="29"/>
      <c r="F485" s="225"/>
      <c r="G485" s="80"/>
      <c r="H485" s="118"/>
      <c r="I485" s="98"/>
      <c r="J485" s="104"/>
      <c r="K485" s="107"/>
      <c r="L485" s="107"/>
      <c r="M485" s="297">
        <v>3840</v>
      </c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</row>
    <row r="486" spans="1:223" s="4" customFormat="1" ht="39" customHeight="1" x14ac:dyDescent="0.2">
      <c r="A486" s="163"/>
      <c r="B486" s="245" t="s">
        <v>538</v>
      </c>
      <c r="C486" s="225"/>
      <c r="D486" s="289" t="s">
        <v>539</v>
      </c>
      <c r="E486" s="24"/>
      <c r="F486" s="301"/>
      <c r="G486" s="89"/>
      <c r="H486" s="113"/>
      <c r="I486" s="94"/>
      <c r="J486" s="104"/>
      <c r="K486" s="104"/>
      <c r="L486" s="104"/>
      <c r="M486" s="297">
        <v>560</v>
      </c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</row>
    <row r="487" spans="1:223" s="4" customFormat="1" ht="39" customHeight="1" x14ac:dyDescent="0.2">
      <c r="A487" s="163"/>
      <c r="B487" s="245"/>
      <c r="C487" s="225"/>
      <c r="D487" s="289" t="s">
        <v>1500</v>
      </c>
      <c r="E487" s="24"/>
      <c r="F487" s="301"/>
      <c r="G487" s="89"/>
      <c r="H487" s="113"/>
      <c r="I487" s="94"/>
      <c r="J487" s="104"/>
      <c r="K487" s="104"/>
      <c r="L487" s="104"/>
      <c r="M487" s="297">
        <v>180</v>
      </c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</row>
    <row r="488" spans="1:223" s="4" customFormat="1" ht="48.75" customHeight="1" x14ac:dyDescent="0.2">
      <c r="A488" s="163"/>
      <c r="B488" s="245"/>
      <c r="C488" s="225"/>
      <c r="D488" s="289" t="s">
        <v>1499</v>
      </c>
      <c r="E488" s="24"/>
      <c r="F488" s="301"/>
      <c r="G488" s="89"/>
      <c r="H488" s="113"/>
      <c r="I488" s="94"/>
      <c r="J488" s="104"/>
      <c r="K488" s="104"/>
      <c r="L488" s="104"/>
      <c r="M488" s="297">
        <v>230</v>
      </c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</row>
    <row r="489" spans="1:223" s="4" customFormat="1" ht="27.75" customHeight="1" x14ac:dyDescent="0.35">
      <c r="A489" s="163"/>
      <c r="B489" s="464"/>
      <c r="C489" s="463"/>
      <c r="D489" s="462" t="s">
        <v>140</v>
      </c>
      <c r="E489" s="461"/>
      <c r="F489" s="461"/>
      <c r="G489" s="460"/>
      <c r="H489" s="459"/>
      <c r="I489" s="458"/>
      <c r="J489" s="466"/>
      <c r="K489" s="457"/>
      <c r="L489" s="456"/>
      <c r="M489" s="455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</row>
    <row r="490" spans="1:223" s="4" customFormat="1" ht="60" x14ac:dyDescent="0.2">
      <c r="A490" s="163"/>
      <c r="B490" s="245" t="s">
        <v>1249</v>
      </c>
      <c r="C490" s="340" t="s">
        <v>101</v>
      </c>
      <c r="D490" s="273" t="s">
        <v>96</v>
      </c>
      <c r="E490" s="24"/>
      <c r="F490" s="465" t="str">
        <f>HYPERLINK("http://www.bosal-autoflex.ru/instructions1/"&amp;LEFT(B490,4)&amp;MID(B490,6,4)&amp;".pdf","@")</f>
        <v>@</v>
      </c>
      <c r="G490" s="90"/>
      <c r="H490" s="115" t="s">
        <v>254</v>
      </c>
      <c r="I490" s="96"/>
      <c r="J490" s="109" t="s">
        <v>258</v>
      </c>
      <c r="K490" s="109"/>
      <c r="L490" s="104"/>
      <c r="M490" s="297">
        <v>3980</v>
      </c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</row>
    <row r="491" spans="1:223" s="4" customFormat="1" ht="60" x14ac:dyDescent="0.2">
      <c r="A491" s="163"/>
      <c r="B491" s="245" t="s">
        <v>1250</v>
      </c>
      <c r="C491" s="340" t="s">
        <v>112</v>
      </c>
      <c r="D491" s="273" t="s">
        <v>97</v>
      </c>
      <c r="E491" s="24"/>
      <c r="F491" s="465" t="str">
        <f>HYPERLINK("http://www.bosal-autoflex.ru/instructions1/"&amp;LEFT(B491,4)&amp;MID(B491,6,4)&amp;".pdf","@")</f>
        <v>@</v>
      </c>
      <c r="G491" s="90"/>
      <c r="H491" s="120" t="s">
        <v>115</v>
      </c>
      <c r="I491" s="96"/>
      <c r="J491" s="109" t="s">
        <v>161</v>
      </c>
      <c r="K491" s="109"/>
      <c r="L491" s="104"/>
      <c r="M491" s="297">
        <v>3150</v>
      </c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</row>
    <row r="492" spans="1:223" s="4" customFormat="1" ht="60" x14ac:dyDescent="0.2">
      <c r="A492" s="163"/>
      <c r="B492" s="245" t="s">
        <v>1251</v>
      </c>
      <c r="C492" s="340" t="s">
        <v>112</v>
      </c>
      <c r="D492" s="273" t="s">
        <v>55</v>
      </c>
      <c r="E492" s="24"/>
      <c r="F492" s="465" t="str">
        <f>HYPERLINK("http://www.bosal-autoflex.ru/instructions1/"&amp;LEFT(B492,4)&amp;MID(B492,6,4)&amp;".pdf","@")</f>
        <v>@</v>
      </c>
      <c r="G492" s="89"/>
      <c r="H492" s="120" t="s">
        <v>115</v>
      </c>
      <c r="I492" s="96"/>
      <c r="J492" s="109" t="s">
        <v>161</v>
      </c>
      <c r="K492" s="109"/>
      <c r="L492" s="104"/>
      <c r="M492" s="297">
        <v>3150</v>
      </c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</row>
    <row r="493" spans="1:223" s="4" customFormat="1" ht="23.25" customHeight="1" x14ac:dyDescent="0.35">
      <c r="A493" s="163"/>
      <c r="B493" s="464"/>
      <c r="C493" s="463"/>
      <c r="D493" s="462" t="s">
        <v>141</v>
      </c>
      <c r="E493" s="461"/>
      <c r="F493" s="461"/>
      <c r="G493" s="460"/>
      <c r="H493" s="459"/>
      <c r="I493" s="458"/>
      <c r="J493" s="457"/>
      <c r="K493" s="457"/>
      <c r="L493" s="456"/>
      <c r="M493" s="455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</row>
    <row r="494" spans="1:223" s="4" customFormat="1" ht="23.25" x14ac:dyDescent="0.2">
      <c r="A494" s="163"/>
      <c r="B494" s="245"/>
      <c r="C494" s="340"/>
      <c r="D494" s="273" t="s">
        <v>892</v>
      </c>
      <c r="E494" s="24"/>
      <c r="F494" s="301"/>
      <c r="G494" s="90"/>
      <c r="H494" s="113"/>
      <c r="I494" s="96"/>
      <c r="J494" s="122" t="s">
        <v>373</v>
      </c>
      <c r="K494" s="104"/>
      <c r="L494" s="104"/>
      <c r="M494" s="297">
        <v>1550</v>
      </c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</row>
    <row r="495" spans="1:223" s="4" customFormat="1" ht="23.25" x14ac:dyDescent="0.2">
      <c r="A495" s="163"/>
      <c r="B495" s="245"/>
      <c r="C495" s="340"/>
      <c r="D495" s="273" t="s">
        <v>893</v>
      </c>
      <c r="E495" s="24"/>
      <c r="F495" s="301"/>
      <c r="G495" s="89"/>
      <c r="H495" s="113"/>
      <c r="I495" s="243"/>
      <c r="J495" s="122" t="s">
        <v>373</v>
      </c>
      <c r="K495" s="122"/>
      <c r="L495" s="104"/>
      <c r="M495" s="297">
        <v>1940</v>
      </c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</row>
    <row r="496" spans="1:223" s="14" customFormat="1" ht="36.75" customHeight="1" x14ac:dyDescent="0.2">
      <c r="A496" s="163"/>
      <c r="B496" s="245" t="s">
        <v>888</v>
      </c>
      <c r="C496" s="340"/>
      <c r="D496" s="273" t="s">
        <v>889</v>
      </c>
      <c r="E496" s="24"/>
      <c r="F496" s="24"/>
      <c r="G496" s="147"/>
      <c r="H496" s="230"/>
      <c r="I496" s="319"/>
      <c r="J496" s="103" t="s">
        <v>161</v>
      </c>
      <c r="K496" s="330"/>
      <c r="L496" s="104"/>
      <c r="M496" s="297">
        <v>980</v>
      </c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</row>
    <row r="497" spans="1:227" s="14" customFormat="1" ht="15.75" x14ac:dyDescent="0.25">
      <c r="A497" s="20"/>
      <c r="B497" s="61"/>
      <c r="C497" s="61"/>
      <c r="D497" s="291"/>
      <c r="E497" s="62"/>
      <c r="F497" s="62"/>
      <c r="G497" s="266"/>
      <c r="H497" s="62"/>
      <c r="I497" s="63"/>
      <c r="J497" s="63"/>
      <c r="K497" s="63"/>
      <c r="L497" s="63"/>
      <c r="M497" s="254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</row>
    <row r="498" spans="1:227" s="14" customFormat="1" ht="15.75" x14ac:dyDescent="0.25">
      <c r="A498" s="20"/>
      <c r="B498" s="60"/>
      <c r="C498" s="60"/>
      <c r="D498" s="292"/>
      <c r="E498" s="64"/>
      <c r="F498" s="64"/>
      <c r="G498" s="267"/>
      <c r="H498" s="64"/>
      <c r="I498" s="65"/>
      <c r="J498" s="65"/>
      <c r="K498" s="65"/>
      <c r="L498" s="65"/>
      <c r="M498" s="255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</row>
    <row r="499" spans="1:227" s="14" customFormat="1" ht="15.75" x14ac:dyDescent="0.25">
      <c r="A499" s="20"/>
      <c r="B499" s="60"/>
      <c r="C499" s="60"/>
      <c r="D499" s="292"/>
      <c r="E499" s="64"/>
      <c r="F499" s="64"/>
      <c r="G499" s="267"/>
      <c r="H499" s="64"/>
      <c r="I499" s="65"/>
      <c r="J499" s="65"/>
      <c r="K499" s="65"/>
      <c r="L499" s="65"/>
      <c r="M499" s="255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</row>
    <row r="500" spans="1:227" s="14" customFormat="1" ht="15.75" x14ac:dyDescent="0.25">
      <c r="A500" s="20"/>
      <c r="B500" s="60"/>
      <c r="C500" s="60"/>
      <c r="D500" s="292"/>
      <c r="E500" s="64"/>
      <c r="F500" s="64"/>
      <c r="G500" s="267"/>
      <c r="H500" s="64"/>
      <c r="I500" s="65"/>
      <c r="J500" s="65"/>
      <c r="K500" s="65"/>
      <c r="L500" s="65"/>
      <c r="M500" s="255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</row>
    <row r="501" spans="1:227" s="14" customFormat="1" ht="15.75" x14ac:dyDescent="0.25">
      <c r="A501" s="20"/>
      <c r="B501" s="60"/>
      <c r="C501" s="60"/>
      <c r="D501" s="292"/>
      <c r="E501" s="64"/>
      <c r="F501" s="64"/>
      <c r="G501" s="267"/>
      <c r="H501" s="64"/>
      <c r="I501" s="65"/>
      <c r="J501" s="65"/>
      <c r="K501" s="65"/>
      <c r="L501" s="65"/>
      <c r="M501" s="255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</row>
    <row r="502" spans="1:227" s="14" customFormat="1" ht="15.75" x14ac:dyDescent="0.25">
      <c r="A502" s="20"/>
      <c r="B502" s="60"/>
      <c r="C502" s="60"/>
      <c r="D502" s="292"/>
      <c r="E502" s="64"/>
      <c r="F502" s="64"/>
      <c r="G502" s="267"/>
      <c r="H502" s="64"/>
      <c r="I502" s="65"/>
      <c r="J502" s="65"/>
      <c r="K502" s="65"/>
      <c r="L502" s="65"/>
      <c r="M502" s="255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  <c r="DT502" s="2"/>
      <c r="DU502" s="2"/>
      <c r="DV502" s="2"/>
      <c r="DW502" s="2"/>
      <c r="DX502" s="2"/>
      <c r="DY502" s="2"/>
      <c r="DZ502" s="2"/>
      <c r="EA502" s="2"/>
      <c r="EB502" s="2"/>
      <c r="EC502" s="2"/>
      <c r="ED502" s="2"/>
      <c r="EE502" s="2"/>
      <c r="EF502" s="2"/>
      <c r="EG502" s="2"/>
      <c r="EH502" s="2"/>
      <c r="EI502" s="2"/>
      <c r="EJ502" s="2"/>
      <c r="EK502" s="2"/>
      <c r="EL502" s="2"/>
      <c r="EM502" s="2"/>
      <c r="EN502" s="2"/>
      <c r="EO502" s="2"/>
      <c r="EP502" s="2"/>
      <c r="EQ502" s="2"/>
      <c r="ER502" s="2"/>
      <c r="ES502" s="2"/>
      <c r="ET502" s="2"/>
      <c r="EU502" s="2"/>
      <c r="EV502" s="2"/>
      <c r="EW502" s="2"/>
      <c r="EX502" s="2"/>
      <c r="EY502" s="2"/>
      <c r="EZ502" s="2"/>
      <c r="FA502" s="2"/>
      <c r="FB502" s="2"/>
      <c r="FC502" s="2"/>
      <c r="FD502" s="2"/>
      <c r="FE502" s="2"/>
      <c r="FF502" s="2"/>
      <c r="FG502" s="2"/>
      <c r="FH502" s="2"/>
      <c r="FI502" s="2"/>
      <c r="FJ502" s="2"/>
      <c r="FK502" s="2"/>
      <c r="FL502" s="2"/>
      <c r="FM502" s="2"/>
      <c r="FN502" s="2"/>
      <c r="FO502" s="2"/>
      <c r="FP502" s="2"/>
      <c r="FQ502" s="2"/>
      <c r="FR502" s="2"/>
      <c r="FS502" s="2"/>
      <c r="FT502" s="2"/>
      <c r="FU502" s="2"/>
      <c r="FV502" s="2"/>
      <c r="FW502" s="2"/>
      <c r="FX502" s="2"/>
      <c r="FY502" s="2"/>
      <c r="FZ502" s="2"/>
      <c r="GA502" s="2"/>
      <c r="GB502" s="2"/>
      <c r="GC502" s="2"/>
      <c r="GD502" s="2"/>
      <c r="GE502" s="2"/>
      <c r="GF502" s="2"/>
      <c r="GG502" s="2"/>
      <c r="GH502" s="2"/>
      <c r="GI502" s="2"/>
      <c r="GJ502" s="2"/>
      <c r="GK502" s="2"/>
      <c r="GL502" s="2"/>
      <c r="GM502" s="2"/>
      <c r="GN502" s="2"/>
      <c r="GO502" s="2"/>
      <c r="GP502" s="2"/>
      <c r="GQ502" s="2"/>
      <c r="GR502" s="2"/>
      <c r="GS502" s="2"/>
      <c r="GT502" s="2"/>
      <c r="GU502" s="2"/>
      <c r="GV502" s="2"/>
      <c r="GW502" s="2"/>
      <c r="GX502" s="2"/>
      <c r="GY502" s="2"/>
      <c r="GZ502" s="2"/>
      <c r="HA502" s="2"/>
      <c r="HB502" s="2"/>
      <c r="HC502" s="2"/>
      <c r="HD502" s="2"/>
      <c r="HE502" s="2"/>
      <c r="HF502" s="2"/>
      <c r="HG502" s="2"/>
      <c r="HH502" s="2"/>
      <c r="HI502" s="2"/>
      <c r="HJ502" s="2"/>
      <c r="HK502" s="2"/>
      <c r="HL502" s="2"/>
      <c r="HM502" s="2"/>
      <c r="HN502" s="2"/>
      <c r="HO502" s="2"/>
      <c r="HP502" s="2"/>
      <c r="HQ502" s="2"/>
      <c r="HR502" s="2"/>
      <c r="HS502" s="2"/>
    </row>
    <row r="503" spans="1:227" s="14" customFormat="1" ht="15.75" x14ac:dyDescent="0.25">
      <c r="A503" s="20"/>
      <c r="B503" s="60"/>
      <c r="C503" s="60"/>
      <c r="D503" s="292"/>
      <c r="E503" s="64"/>
      <c r="F503" s="64"/>
      <c r="G503" s="267"/>
      <c r="H503" s="64"/>
      <c r="I503" s="65"/>
      <c r="J503" s="65"/>
      <c r="K503" s="65"/>
      <c r="L503" s="65"/>
      <c r="M503" s="255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  <c r="DT503" s="2"/>
      <c r="DU503" s="2"/>
      <c r="DV503" s="2"/>
      <c r="DW503" s="2"/>
      <c r="DX503" s="2"/>
      <c r="DY503" s="2"/>
      <c r="DZ503" s="2"/>
      <c r="EA503" s="2"/>
      <c r="EB503" s="2"/>
      <c r="EC503" s="2"/>
      <c r="ED503" s="2"/>
      <c r="EE503" s="2"/>
      <c r="EF503" s="2"/>
      <c r="EG503" s="2"/>
      <c r="EH503" s="2"/>
      <c r="EI503" s="2"/>
      <c r="EJ503" s="2"/>
      <c r="EK503" s="2"/>
      <c r="EL503" s="2"/>
      <c r="EM503" s="2"/>
      <c r="EN503" s="2"/>
      <c r="EO503" s="2"/>
      <c r="EP503" s="2"/>
      <c r="EQ503" s="2"/>
      <c r="ER503" s="2"/>
      <c r="ES503" s="2"/>
      <c r="ET503" s="2"/>
      <c r="EU503" s="2"/>
      <c r="EV503" s="2"/>
      <c r="EW503" s="2"/>
      <c r="EX503" s="2"/>
      <c r="EY503" s="2"/>
      <c r="EZ503" s="2"/>
      <c r="FA503" s="2"/>
      <c r="FB503" s="2"/>
      <c r="FC503" s="2"/>
      <c r="FD503" s="2"/>
      <c r="FE503" s="2"/>
      <c r="FF503" s="2"/>
      <c r="FG503" s="2"/>
      <c r="FH503" s="2"/>
      <c r="FI503" s="2"/>
      <c r="FJ503" s="2"/>
      <c r="FK503" s="2"/>
      <c r="FL503" s="2"/>
      <c r="FM503" s="2"/>
      <c r="FN503" s="2"/>
      <c r="FO503" s="2"/>
      <c r="FP503" s="2"/>
      <c r="FQ503" s="2"/>
      <c r="FR503" s="2"/>
      <c r="FS503" s="2"/>
      <c r="FT503" s="2"/>
      <c r="FU503" s="2"/>
      <c r="FV503" s="2"/>
      <c r="FW503" s="2"/>
      <c r="FX503" s="2"/>
      <c r="FY503" s="2"/>
      <c r="FZ503" s="2"/>
      <c r="GA503" s="2"/>
      <c r="GB503" s="2"/>
      <c r="GC503" s="2"/>
      <c r="GD503" s="2"/>
      <c r="GE503" s="2"/>
      <c r="GF503" s="2"/>
      <c r="GG503" s="2"/>
      <c r="GH503" s="2"/>
      <c r="GI503" s="2"/>
      <c r="GJ503" s="2"/>
      <c r="GK503" s="2"/>
      <c r="GL503" s="2"/>
      <c r="GM503" s="2"/>
      <c r="GN503" s="2"/>
      <c r="GO503" s="2"/>
      <c r="GP503" s="2"/>
      <c r="GQ503" s="2"/>
      <c r="GR503" s="2"/>
      <c r="GS503" s="2"/>
      <c r="GT503" s="2"/>
      <c r="GU503" s="2"/>
      <c r="GV503" s="2"/>
      <c r="GW503" s="2"/>
      <c r="GX503" s="2"/>
      <c r="GY503" s="2"/>
      <c r="GZ503" s="2"/>
      <c r="HA503" s="2"/>
      <c r="HB503" s="2"/>
      <c r="HC503" s="2"/>
      <c r="HD503" s="2"/>
      <c r="HE503" s="2"/>
      <c r="HF503" s="2"/>
      <c r="HG503" s="2"/>
      <c r="HH503" s="2"/>
      <c r="HI503" s="2"/>
      <c r="HJ503" s="2"/>
      <c r="HK503" s="2"/>
      <c r="HL503" s="2"/>
      <c r="HM503" s="2"/>
      <c r="HN503" s="2"/>
      <c r="HO503" s="2"/>
      <c r="HP503" s="2"/>
      <c r="HQ503" s="2"/>
      <c r="HR503" s="2"/>
      <c r="HS503" s="2"/>
    </row>
    <row r="504" spans="1:227" s="14" customFormat="1" ht="15.75" x14ac:dyDescent="0.25">
      <c r="A504" s="20"/>
      <c r="B504" s="60"/>
      <c r="C504" s="60"/>
      <c r="D504" s="292"/>
      <c r="E504" s="64"/>
      <c r="F504" s="64"/>
      <c r="G504" s="267"/>
      <c r="H504" s="64"/>
      <c r="I504" s="65"/>
      <c r="J504" s="65"/>
      <c r="K504" s="65"/>
      <c r="L504" s="65"/>
      <c r="M504" s="255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  <c r="DT504" s="2"/>
      <c r="DU504" s="2"/>
      <c r="DV504" s="2"/>
      <c r="DW504" s="2"/>
      <c r="DX504" s="2"/>
      <c r="DY504" s="2"/>
      <c r="DZ504" s="2"/>
      <c r="EA504" s="2"/>
      <c r="EB504" s="2"/>
      <c r="EC504" s="2"/>
      <c r="ED504" s="2"/>
      <c r="EE504" s="2"/>
      <c r="EF504" s="2"/>
      <c r="EG504" s="2"/>
      <c r="EH504" s="2"/>
      <c r="EI504" s="2"/>
      <c r="EJ504" s="2"/>
      <c r="EK504" s="2"/>
      <c r="EL504" s="2"/>
      <c r="EM504" s="2"/>
      <c r="EN504" s="2"/>
      <c r="EO504" s="2"/>
      <c r="EP504" s="2"/>
      <c r="EQ504" s="2"/>
      <c r="ER504" s="2"/>
      <c r="ES504" s="2"/>
      <c r="ET504" s="2"/>
      <c r="EU504" s="2"/>
      <c r="EV504" s="2"/>
      <c r="EW504" s="2"/>
      <c r="EX504" s="2"/>
      <c r="EY504" s="2"/>
      <c r="EZ504" s="2"/>
      <c r="FA504" s="2"/>
      <c r="FB504" s="2"/>
      <c r="FC504" s="2"/>
      <c r="FD504" s="2"/>
      <c r="FE504" s="2"/>
      <c r="FF504" s="2"/>
      <c r="FG504" s="2"/>
      <c r="FH504" s="2"/>
      <c r="FI504" s="2"/>
      <c r="FJ504" s="2"/>
      <c r="FK504" s="2"/>
      <c r="FL504" s="2"/>
      <c r="FM504" s="2"/>
      <c r="FN504" s="2"/>
      <c r="FO504" s="2"/>
      <c r="FP504" s="2"/>
      <c r="FQ504" s="2"/>
      <c r="FR504" s="2"/>
      <c r="FS504" s="2"/>
      <c r="FT504" s="2"/>
      <c r="FU504" s="2"/>
      <c r="FV504" s="2"/>
      <c r="FW504" s="2"/>
      <c r="FX504" s="2"/>
      <c r="FY504" s="2"/>
      <c r="FZ504" s="2"/>
      <c r="GA504" s="2"/>
      <c r="GB504" s="2"/>
      <c r="GC504" s="2"/>
      <c r="GD504" s="2"/>
      <c r="GE504" s="2"/>
      <c r="GF504" s="2"/>
      <c r="GG504" s="2"/>
      <c r="GH504" s="2"/>
      <c r="GI504" s="2"/>
      <c r="GJ504" s="2"/>
      <c r="GK504" s="2"/>
      <c r="GL504" s="2"/>
      <c r="GM504" s="2"/>
      <c r="GN504" s="2"/>
      <c r="GO504" s="2"/>
      <c r="GP504" s="2"/>
      <c r="GQ504" s="2"/>
      <c r="GR504" s="2"/>
      <c r="GS504" s="2"/>
      <c r="GT504" s="2"/>
      <c r="GU504" s="2"/>
      <c r="GV504" s="2"/>
      <c r="GW504" s="2"/>
      <c r="GX504" s="2"/>
      <c r="GY504" s="2"/>
      <c r="GZ504" s="2"/>
      <c r="HA504" s="2"/>
      <c r="HB504" s="2"/>
      <c r="HC504" s="2"/>
      <c r="HD504" s="2"/>
      <c r="HE504" s="2"/>
      <c r="HF504" s="2"/>
      <c r="HG504" s="2"/>
      <c r="HH504" s="2"/>
      <c r="HI504" s="2"/>
      <c r="HJ504" s="2"/>
      <c r="HK504" s="2"/>
      <c r="HL504" s="2"/>
      <c r="HM504" s="2"/>
      <c r="HN504" s="2"/>
      <c r="HO504" s="2"/>
      <c r="HP504" s="2"/>
      <c r="HQ504" s="2"/>
      <c r="HR504" s="2"/>
      <c r="HS504" s="2"/>
    </row>
    <row r="505" spans="1:227" s="14" customFormat="1" ht="15.75" x14ac:dyDescent="0.25">
      <c r="A505" s="20"/>
      <c r="B505" s="60"/>
      <c r="C505" s="60"/>
      <c r="D505" s="292"/>
      <c r="E505" s="20"/>
      <c r="F505" s="20"/>
      <c r="G505" s="268"/>
      <c r="H505" s="20"/>
      <c r="I505" s="66"/>
      <c r="J505" s="66"/>
      <c r="K505" s="66"/>
      <c r="L505" s="66"/>
      <c r="M505" s="255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  <c r="DT505" s="2"/>
      <c r="DU505" s="2"/>
      <c r="DV505" s="2"/>
      <c r="DW505" s="2"/>
      <c r="DX505" s="2"/>
      <c r="DY505" s="2"/>
      <c r="DZ505" s="2"/>
      <c r="EA505" s="2"/>
      <c r="EB505" s="2"/>
      <c r="EC505" s="2"/>
      <c r="ED505" s="2"/>
      <c r="EE505" s="2"/>
      <c r="EF505" s="2"/>
      <c r="EG505" s="2"/>
      <c r="EH505" s="2"/>
      <c r="EI505" s="2"/>
      <c r="EJ505" s="2"/>
      <c r="EK505" s="2"/>
      <c r="EL505" s="2"/>
      <c r="EM505" s="2"/>
      <c r="EN505" s="2"/>
      <c r="EO505" s="2"/>
      <c r="EP505" s="2"/>
      <c r="EQ505" s="2"/>
      <c r="ER505" s="2"/>
      <c r="ES505" s="2"/>
      <c r="ET505" s="2"/>
      <c r="EU505" s="2"/>
      <c r="EV505" s="2"/>
      <c r="EW505" s="2"/>
      <c r="EX505" s="2"/>
      <c r="EY505" s="2"/>
      <c r="EZ505" s="2"/>
      <c r="FA505" s="2"/>
      <c r="FB505" s="2"/>
      <c r="FC505" s="2"/>
      <c r="FD505" s="2"/>
      <c r="FE505" s="2"/>
      <c r="FF505" s="2"/>
      <c r="FG505" s="2"/>
      <c r="FH505" s="2"/>
      <c r="FI505" s="2"/>
      <c r="FJ505" s="2"/>
      <c r="FK505" s="2"/>
      <c r="FL505" s="2"/>
      <c r="FM505" s="2"/>
      <c r="FN505" s="2"/>
      <c r="FO505" s="2"/>
      <c r="FP505" s="2"/>
      <c r="FQ505" s="2"/>
      <c r="FR505" s="2"/>
      <c r="FS505" s="2"/>
      <c r="FT505" s="2"/>
      <c r="FU505" s="2"/>
      <c r="FV505" s="2"/>
      <c r="FW505" s="2"/>
      <c r="FX505" s="2"/>
      <c r="FY505" s="2"/>
      <c r="FZ505" s="2"/>
      <c r="GA505" s="2"/>
      <c r="GB505" s="2"/>
      <c r="GC505" s="2"/>
      <c r="GD505" s="2"/>
      <c r="GE505" s="2"/>
      <c r="GF505" s="2"/>
      <c r="GG505" s="2"/>
      <c r="GH505" s="2"/>
      <c r="GI505" s="2"/>
      <c r="GJ505" s="2"/>
      <c r="GK505" s="2"/>
      <c r="GL505" s="2"/>
      <c r="GM505" s="2"/>
      <c r="GN505" s="2"/>
      <c r="GO505" s="2"/>
      <c r="GP505" s="2"/>
      <c r="GQ505" s="2"/>
      <c r="GR505" s="2"/>
      <c r="GS505" s="2"/>
      <c r="GT505" s="2"/>
      <c r="GU505" s="2"/>
      <c r="GV505" s="2"/>
      <c r="GW505" s="2"/>
      <c r="GX505" s="2"/>
      <c r="GY505" s="2"/>
      <c r="GZ505" s="2"/>
      <c r="HA505" s="2"/>
      <c r="HB505" s="2"/>
      <c r="HC505" s="2"/>
      <c r="HD505" s="2"/>
      <c r="HE505" s="2"/>
      <c r="HF505" s="2"/>
      <c r="HG505" s="2"/>
      <c r="HH505" s="2"/>
      <c r="HI505" s="2"/>
      <c r="HJ505" s="2"/>
      <c r="HK505" s="2"/>
      <c r="HL505" s="2"/>
      <c r="HM505" s="2"/>
      <c r="HN505" s="2"/>
      <c r="HO505" s="2"/>
      <c r="HP505" s="2"/>
      <c r="HQ505" s="2"/>
      <c r="HR505" s="2"/>
      <c r="HS505" s="2"/>
    </row>
    <row r="506" spans="1:227" s="14" customFormat="1" ht="15.75" x14ac:dyDescent="0.25">
      <c r="A506" s="20"/>
      <c r="B506" s="60"/>
      <c r="C506" s="60"/>
      <c r="D506" s="292"/>
      <c r="E506" s="20"/>
      <c r="F506" s="20"/>
      <c r="G506" s="268"/>
      <c r="H506" s="20"/>
      <c r="I506" s="66"/>
      <c r="J506" s="66"/>
      <c r="K506" s="66"/>
      <c r="L506" s="66"/>
      <c r="M506" s="255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  <c r="DT506" s="2"/>
      <c r="DU506" s="2"/>
      <c r="DV506" s="2"/>
      <c r="DW506" s="2"/>
      <c r="DX506" s="2"/>
      <c r="DY506" s="2"/>
      <c r="DZ506" s="2"/>
      <c r="EA506" s="2"/>
      <c r="EB506" s="2"/>
      <c r="EC506" s="2"/>
      <c r="ED506" s="2"/>
      <c r="EE506" s="2"/>
      <c r="EF506" s="2"/>
      <c r="EG506" s="2"/>
      <c r="EH506" s="2"/>
      <c r="EI506" s="2"/>
      <c r="EJ506" s="2"/>
      <c r="EK506" s="2"/>
      <c r="EL506" s="2"/>
      <c r="EM506" s="2"/>
      <c r="EN506" s="2"/>
      <c r="EO506" s="2"/>
      <c r="EP506" s="2"/>
      <c r="EQ506" s="2"/>
      <c r="ER506" s="2"/>
      <c r="ES506" s="2"/>
      <c r="ET506" s="2"/>
      <c r="EU506" s="2"/>
      <c r="EV506" s="2"/>
      <c r="EW506" s="2"/>
      <c r="EX506" s="2"/>
      <c r="EY506" s="2"/>
      <c r="EZ506" s="2"/>
      <c r="FA506" s="2"/>
      <c r="FB506" s="2"/>
      <c r="FC506" s="2"/>
      <c r="FD506" s="2"/>
      <c r="FE506" s="2"/>
      <c r="FF506" s="2"/>
      <c r="FG506" s="2"/>
      <c r="FH506" s="2"/>
      <c r="FI506" s="2"/>
      <c r="FJ506" s="2"/>
      <c r="FK506" s="2"/>
      <c r="FL506" s="2"/>
      <c r="FM506" s="2"/>
      <c r="FN506" s="2"/>
      <c r="FO506" s="2"/>
      <c r="FP506" s="2"/>
      <c r="FQ506" s="2"/>
      <c r="FR506" s="2"/>
      <c r="FS506" s="2"/>
      <c r="FT506" s="2"/>
      <c r="FU506" s="2"/>
      <c r="FV506" s="2"/>
      <c r="FW506" s="2"/>
      <c r="FX506" s="2"/>
      <c r="FY506" s="2"/>
      <c r="FZ506" s="2"/>
      <c r="GA506" s="2"/>
      <c r="GB506" s="2"/>
      <c r="GC506" s="2"/>
      <c r="GD506" s="2"/>
      <c r="GE506" s="2"/>
      <c r="GF506" s="2"/>
      <c r="GG506" s="2"/>
      <c r="GH506" s="2"/>
      <c r="GI506" s="2"/>
      <c r="GJ506" s="2"/>
      <c r="GK506" s="2"/>
      <c r="GL506" s="2"/>
      <c r="GM506" s="2"/>
      <c r="GN506" s="2"/>
      <c r="GO506" s="2"/>
      <c r="GP506" s="2"/>
      <c r="GQ506" s="2"/>
      <c r="GR506" s="2"/>
      <c r="GS506" s="2"/>
      <c r="GT506" s="2"/>
      <c r="GU506" s="2"/>
      <c r="GV506" s="2"/>
      <c r="GW506" s="2"/>
      <c r="GX506" s="2"/>
      <c r="GY506" s="2"/>
      <c r="GZ506" s="2"/>
      <c r="HA506" s="2"/>
      <c r="HB506" s="2"/>
      <c r="HC506" s="2"/>
      <c r="HD506" s="2"/>
      <c r="HE506" s="2"/>
      <c r="HF506" s="2"/>
      <c r="HG506" s="2"/>
      <c r="HH506" s="2"/>
      <c r="HI506" s="2"/>
      <c r="HJ506" s="2"/>
      <c r="HK506" s="2"/>
      <c r="HL506" s="2"/>
      <c r="HM506" s="2"/>
      <c r="HN506" s="2"/>
      <c r="HO506" s="2"/>
      <c r="HP506" s="2"/>
      <c r="HQ506" s="2"/>
      <c r="HR506" s="2"/>
      <c r="HS506" s="2"/>
    </row>
    <row r="507" spans="1:227" s="14" customFormat="1" ht="15.75" x14ac:dyDescent="0.25">
      <c r="A507" s="20"/>
      <c r="B507" s="60"/>
      <c r="C507" s="60"/>
      <c r="D507" s="292"/>
      <c r="E507" s="20"/>
      <c r="F507" s="20"/>
      <c r="G507" s="268"/>
      <c r="H507" s="20"/>
      <c r="I507" s="66"/>
      <c r="J507" s="66"/>
      <c r="K507" s="66"/>
      <c r="L507" s="66"/>
      <c r="M507" s="255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  <c r="DT507" s="2"/>
      <c r="DU507" s="2"/>
      <c r="DV507" s="2"/>
      <c r="DW507" s="2"/>
      <c r="DX507" s="2"/>
      <c r="DY507" s="2"/>
      <c r="DZ507" s="2"/>
      <c r="EA507" s="2"/>
      <c r="EB507" s="2"/>
      <c r="EC507" s="2"/>
      <c r="ED507" s="2"/>
      <c r="EE507" s="2"/>
      <c r="EF507" s="2"/>
      <c r="EG507" s="2"/>
      <c r="EH507" s="2"/>
      <c r="EI507" s="2"/>
      <c r="EJ507" s="2"/>
      <c r="EK507" s="2"/>
      <c r="EL507" s="2"/>
      <c r="EM507" s="2"/>
      <c r="EN507" s="2"/>
      <c r="EO507" s="2"/>
      <c r="EP507" s="2"/>
      <c r="EQ507" s="2"/>
      <c r="ER507" s="2"/>
      <c r="ES507" s="2"/>
      <c r="ET507" s="2"/>
      <c r="EU507" s="2"/>
      <c r="EV507" s="2"/>
      <c r="EW507" s="2"/>
      <c r="EX507" s="2"/>
      <c r="EY507" s="2"/>
      <c r="EZ507" s="2"/>
      <c r="FA507" s="2"/>
      <c r="FB507" s="2"/>
      <c r="FC507" s="2"/>
      <c r="FD507" s="2"/>
      <c r="FE507" s="2"/>
      <c r="FF507" s="2"/>
      <c r="FG507" s="2"/>
      <c r="FH507" s="2"/>
      <c r="FI507" s="2"/>
      <c r="FJ507" s="2"/>
      <c r="FK507" s="2"/>
      <c r="FL507" s="2"/>
      <c r="FM507" s="2"/>
      <c r="FN507" s="2"/>
      <c r="FO507" s="2"/>
      <c r="FP507" s="2"/>
      <c r="FQ507" s="2"/>
      <c r="FR507" s="2"/>
      <c r="FS507" s="2"/>
      <c r="FT507" s="2"/>
      <c r="FU507" s="2"/>
      <c r="FV507" s="2"/>
      <c r="FW507" s="2"/>
      <c r="FX507" s="2"/>
      <c r="FY507" s="2"/>
      <c r="FZ507" s="2"/>
      <c r="GA507" s="2"/>
      <c r="GB507" s="2"/>
      <c r="GC507" s="2"/>
      <c r="GD507" s="2"/>
      <c r="GE507" s="2"/>
      <c r="GF507" s="2"/>
      <c r="GG507" s="2"/>
      <c r="GH507" s="2"/>
      <c r="GI507" s="2"/>
      <c r="GJ507" s="2"/>
      <c r="GK507" s="2"/>
      <c r="GL507" s="2"/>
      <c r="GM507" s="2"/>
      <c r="GN507" s="2"/>
      <c r="GO507" s="2"/>
      <c r="GP507" s="2"/>
      <c r="GQ507" s="2"/>
      <c r="GR507" s="2"/>
      <c r="GS507" s="2"/>
      <c r="GT507" s="2"/>
      <c r="GU507" s="2"/>
      <c r="GV507" s="2"/>
      <c r="GW507" s="2"/>
      <c r="GX507" s="2"/>
      <c r="GY507" s="2"/>
      <c r="GZ507" s="2"/>
      <c r="HA507" s="2"/>
      <c r="HB507" s="2"/>
      <c r="HC507" s="2"/>
      <c r="HD507" s="2"/>
      <c r="HE507" s="2"/>
      <c r="HF507" s="2"/>
      <c r="HG507" s="2"/>
      <c r="HH507" s="2"/>
      <c r="HI507" s="2"/>
      <c r="HJ507" s="2"/>
      <c r="HK507" s="2"/>
      <c r="HL507" s="2"/>
      <c r="HM507" s="2"/>
      <c r="HN507" s="2"/>
      <c r="HO507" s="2"/>
      <c r="HP507" s="2"/>
      <c r="HQ507" s="2"/>
      <c r="HR507" s="2"/>
      <c r="HS507" s="2"/>
    </row>
    <row r="508" spans="1:227" s="14" customFormat="1" ht="15.75" x14ac:dyDescent="0.25">
      <c r="A508" s="20"/>
      <c r="B508" s="60"/>
      <c r="C508" s="60"/>
      <c r="D508" s="292"/>
      <c r="E508" s="20"/>
      <c r="F508" s="20"/>
      <c r="G508" s="268"/>
      <c r="H508" s="20"/>
      <c r="I508" s="66"/>
      <c r="J508" s="66"/>
      <c r="K508" s="66"/>
      <c r="L508" s="66"/>
      <c r="M508" s="255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  <c r="DT508" s="2"/>
      <c r="DU508" s="2"/>
      <c r="DV508" s="2"/>
      <c r="DW508" s="2"/>
      <c r="DX508" s="2"/>
      <c r="DY508" s="2"/>
      <c r="DZ508" s="2"/>
      <c r="EA508" s="2"/>
      <c r="EB508" s="2"/>
      <c r="EC508" s="2"/>
      <c r="ED508" s="2"/>
      <c r="EE508" s="2"/>
      <c r="EF508" s="2"/>
      <c r="EG508" s="2"/>
      <c r="EH508" s="2"/>
      <c r="EI508" s="2"/>
      <c r="EJ508" s="2"/>
      <c r="EK508" s="2"/>
      <c r="EL508" s="2"/>
      <c r="EM508" s="2"/>
      <c r="EN508" s="2"/>
      <c r="EO508" s="2"/>
      <c r="EP508" s="2"/>
      <c r="EQ508" s="2"/>
      <c r="ER508" s="2"/>
      <c r="ES508" s="2"/>
      <c r="ET508" s="2"/>
      <c r="EU508" s="2"/>
      <c r="EV508" s="2"/>
      <c r="EW508" s="2"/>
      <c r="EX508" s="2"/>
      <c r="EY508" s="2"/>
      <c r="EZ508" s="2"/>
      <c r="FA508" s="2"/>
      <c r="FB508" s="2"/>
      <c r="FC508" s="2"/>
      <c r="FD508" s="2"/>
      <c r="FE508" s="2"/>
      <c r="FF508" s="2"/>
      <c r="FG508" s="2"/>
      <c r="FH508" s="2"/>
      <c r="FI508" s="2"/>
      <c r="FJ508" s="2"/>
      <c r="FK508" s="2"/>
      <c r="FL508" s="2"/>
      <c r="FM508" s="2"/>
      <c r="FN508" s="2"/>
      <c r="FO508" s="2"/>
      <c r="FP508" s="2"/>
      <c r="FQ508" s="2"/>
      <c r="FR508" s="2"/>
      <c r="FS508" s="2"/>
      <c r="FT508" s="2"/>
      <c r="FU508" s="2"/>
      <c r="FV508" s="2"/>
      <c r="FW508" s="2"/>
      <c r="FX508" s="2"/>
      <c r="FY508" s="2"/>
      <c r="FZ508" s="2"/>
      <c r="GA508" s="2"/>
      <c r="GB508" s="2"/>
      <c r="GC508" s="2"/>
      <c r="GD508" s="2"/>
      <c r="GE508" s="2"/>
      <c r="GF508" s="2"/>
      <c r="GG508" s="2"/>
      <c r="GH508" s="2"/>
      <c r="GI508" s="2"/>
      <c r="GJ508" s="2"/>
      <c r="GK508" s="2"/>
      <c r="GL508" s="2"/>
      <c r="GM508" s="2"/>
      <c r="GN508" s="2"/>
      <c r="GO508" s="2"/>
      <c r="GP508" s="2"/>
      <c r="GQ508" s="2"/>
      <c r="GR508" s="2"/>
      <c r="GS508" s="2"/>
      <c r="GT508" s="2"/>
      <c r="GU508" s="2"/>
      <c r="GV508" s="2"/>
      <c r="GW508" s="2"/>
      <c r="GX508" s="2"/>
      <c r="GY508" s="2"/>
      <c r="GZ508" s="2"/>
      <c r="HA508" s="2"/>
      <c r="HB508" s="2"/>
      <c r="HC508" s="2"/>
      <c r="HD508" s="2"/>
      <c r="HE508" s="2"/>
      <c r="HF508" s="2"/>
      <c r="HG508" s="2"/>
      <c r="HH508" s="2"/>
      <c r="HI508" s="2"/>
      <c r="HJ508" s="2"/>
      <c r="HK508" s="2"/>
      <c r="HL508" s="2"/>
      <c r="HM508" s="2"/>
      <c r="HN508" s="2"/>
      <c r="HO508" s="2"/>
      <c r="HP508" s="2"/>
      <c r="HQ508" s="2"/>
      <c r="HR508" s="2"/>
      <c r="HS508" s="2"/>
    </row>
    <row r="509" spans="1:227" s="14" customFormat="1" ht="15.75" x14ac:dyDescent="0.25">
      <c r="A509" s="20"/>
      <c r="B509" s="60"/>
      <c r="C509" s="60"/>
      <c r="D509" s="292"/>
      <c r="E509" s="20"/>
      <c r="F509" s="20"/>
      <c r="G509" s="268"/>
      <c r="H509" s="20"/>
      <c r="I509" s="66"/>
      <c r="J509" s="66"/>
      <c r="K509" s="66"/>
      <c r="L509" s="66"/>
      <c r="M509" s="255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  <c r="DT509" s="2"/>
      <c r="DU509" s="2"/>
      <c r="DV509" s="2"/>
      <c r="DW509" s="2"/>
      <c r="DX509" s="2"/>
      <c r="DY509" s="2"/>
      <c r="DZ509" s="2"/>
      <c r="EA509" s="2"/>
      <c r="EB509" s="2"/>
      <c r="EC509" s="2"/>
      <c r="ED509" s="2"/>
      <c r="EE509" s="2"/>
      <c r="EF509" s="2"/>
      <c r="EG509" s="2"/>
      <c r="EH509" s="2"/>
      <c r="EI509" s="2"/>
      <c r="EJ509" s="2"/>
      <c r="EK509" s="2"/>
      <c r="EL509" s="2"/>
      <c r="EM509" s="2"/>
      <c r="EN509" s="2"/>
      <c r="EO509" s="2"/>
      <c r="EP509" s="2"/>
      <c r="EQ509" s="2"/>
      <c r="ER509" s="2"/>
      <c r="ES509" s="2"/>
      <c r="ET509" s="2"/>
      <c r="EU509" s="2"/>
      <c r="EV509" s="2"/>
      <c r="EW509" s="2"/>
      <c r="EX509" s="2"/>
      <c r="EY509" s="2"/>
      <c r="EZ509" s="2"/>
      <c r="FA509" s="2"/>
      <c r="FB509" s="2"/>
      <c r="FC509" s="2"/>
      <c r="FD509" s="2"/>
      <c r="FE509" s="2"/>
      <c r="FF509" s="2"/>
      <c r="FG509" s="2"/>
      <c r="FH509" s="2"/>
      <c r="FI509" s="2"/>
      <c r="FJ509" s="2"/>
      <c r="FK509" s="2"/>
      <c r="FL509" s="2"/>
      <c r="FM509" s="2"/>
      <c r="FN509" s="2"/>
      <c r="FO509" s="2"/>
      <c r="FP509" s="2"/>
      <c r="FQ509" s="2"/>
      <c r="FR509" s="2"/>
      <c r="FS509" s="2"/>
      <c r="FT509" s="2"/>
      <c r="FU509" s="2"/>
      <c r="FV509" s="2"/>
      <c r="FW509" s="2"/>
      <c r="FX509" s="2"/>
      <c r="FY509" s="2"/>
      <c r="FZ509" s="2"/>
      <c r="GA509" s="2"/>
      <c r="GB509" s="2"/>
      <c r="GC509" s="2"/>
      <c r="GD509" s="2"/>
      <c r="GE509" s="2"/>
      <c r="GF509" s="2"/>
      <c r="GG509" s="2"/>
      <c r="GH509" s="2"/>
      <c r="GI509" s="2"/>
      <c r="GJ509" s="2"/>
      <c r="GK509" s="2"/>
      <c r="GL509" s="2"/>
      <c r="GM509" s="2"/>
      <c r="GN509" s="2"/>
      <c r="GO509" s="2"/>
      <c r="GP509" s="2"/>
      <c r="GQ509" s="2"/>
      <c r="GR509" s="2"/>
      <c r="GS509" s="2"/>
      <c r="GT509" s="2"/>
      <c r="GU509" s="2"/>
      <c r="GV509" s="2"/>
      <c r="GW509" s="2"/>
      <c r="GX509" s="2"/>
      <c r="GY509" s="2"/>
      <c r="GZ509" s="2"/>
      <c r="HA509" s="2"/>
      <c r="HB509" s="2"/>
      <c r="HC509" s="2"/>
      <c r="HD509" s="2"/>
      <c r="HE509" s="2"/>
      <c r="HF509" s="2"/>
      <c r="HG509" s="2"/>
      <c r="HH509" s="2"/>
      <c r="HI509" s="2"/>
      <c r="HJ509" s="2"/>
      <c r="HK509" s="2"/>
      <c r="HL509" s="2"/>
      <c r="HM509" s="2"/>
      <c r="HN509" s="2"/>
      <c r="HO509" s="2"/>
      <c r="HP509" s="2"/>
      <c r="HQ509" s="2"/>
      <c r="HR509" s="2"/>
      <c r="HS509" s="2"/>
    </row>
    <row r="510" spans="1:227" s="14" customFormat="1" ht="15.75" x14ac:dyDescent="0.25">
      <c r="A510" s="20"/>
      <c r="B510" s="60"/>
      <c r="C510" s="60"/>
      <c r="D510" s="292"/>
      <c r="E510" s="20"/>
      <c r="F510" s="20"/>
      <c r="G510" s="268"/>
      <c r="H510" s="20"/>
      <c r="I510" s="66"/>
      <c r="J510" s="66"/>
      <c r="K510" s="66"/>
      <c r="L510" s="66"/>
      <c r="M510" s="255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  <c r="DT510" s="2"/>
      <c r="DU510" s="2"/>
      <c r="DV510" s="2"/>
      <c r="DW510" s="2"/>
      <c r="DX510" s="2"/>
      <c r="DY510" s="2"/>
      <c r="DZ510" s="2"/>
      <c r="EA510" s="2"/>
      <c r="EB510" s="2"/>
      <c r="EC510" s="2"/>
      <c r="ED510" s="2"/>
      <c r="EE510" s="2"/>
      <c r="EF510" s="2"/>
      <c r="EG510" s="2"/>
      <c r="EH510" s="2"/>
      <c r="EI510" s="2"/>
      <c r="EJ510" s="2"/>
      <c r="EK510" s="2"/>
      <c r="EL510" s="2"/>
      <c r="EM510" s="2"/>
      <c r="EN510" s="2"/>
      <c r="EO510" s="2"/>
      <c r="EP510" s="2"/>
      <c r="EQ510" s="2"/>
      <c r="ER510" s="2"/>
      <c r="ES510" s="2"/>
      <c r="ET510" s="2"/>
      <c r="EU510" s="2"/>
      <c r="EV510" s="2"/>
      <c r="EW510" s="2"/>
      <c r="EX510" s="2"/>
      <c r="EY510" s="2"/>
      <c r="EZ510" s="2"/>
      <c r="FA510" s="2"/>
      <c r="FB510" s="2"/>
      <c r="FC510" s="2"/>
      <c r="FD510" s="2"/>
      <c r="FE510" s="2"/>
      <c r="FF510" s="2"/>
      <c r="FG510" s="2"/>
      <c r="FH510" s="2"/>
      <c r="FI510" s="2"/>
      <c r="FJ510" s="2"/>
      <c r="FK510" s="2"/>
      <c r="FL510" s="2"/>
      <c r="FM510" s="2"/>
      <c r="FN510" s="2"/>
      <c r="FO510" s="2"/>
      <c r="FP510" s="2"/>
      <c r="FQ510" s="2"/>
      <c r="FR510" s="2"/>
      <c r="FS510" s="2"/>
      <c r="FT510" s="2"/>
      <c r="FU510" s="2"/>
      <c r="FV510" s="2"/>
      <c r="FW510" s="2"/>
      <c r="FX510" s="2"/>
      <c r="FY510" s="2"/>
      <c r="FZ510" s="2"/>
      <c r="GA510" s="2"/>
      <c r="GB510" s="2"/>
      <c r="GC510" s="2"/>
      <c r="GD510" s="2"/>
      <c r="GE510" s="2"/>
      <c r="GF510" s="2"/>
      <c r="GG510" s="2"/>
      <c r="GH510" s="2"/>
      <c r="GI510" s="2"/>
      <c r="GJ510" s="2"/>
      <c r="GK510" s="2"/>
      <c r="GL510" s="2"/>
      <c r="GM510" s="2"/>
      <c r="GN510" s="2"/>
      <c r="GO510" s="2"/>
      <c r="GP510" s="2"/>
      <c r="GQ510" s="2"/>
      <c r="GR510" s="2"/>
      <c r="GS510" s="2"/>
      <c r="GT510" s="2"/>
      <c r="GU510" s="2"/>
      <c r="GV510" s="2"/>
      <c r="GW510" s="2"/>
      <c r="GX510" s="2"/>
      <c r="GY510" s="2"/>
      <c r="GZ510" s="2"/>
      <c r="HA510" s="2"/>
      <c r="HB510" s="2"/>
      <c r="HC510" s="2"/>
      <c r="HD510" s="2"/>
      <c r="HE510" s="2"/>
      <c r="HF510" s="2"/>
      <c r="HG510" s="2"/>
      <c r="HH510" s="2"/>
      <c r="HI510" s="2"/>
      <c r="HJ510" s="2"/>
      <c r="HK510" s="2"/>
      <c r="HL510" s="2"/>
      <c r="HM510" s="2"/>
      <c r="HN510" s="2"/>
      <c r="HO510" s="2"/>
      <c r="HP510" s="2"/>
      <c r="HQ510" s="2"/>
      <c r="HR510" s="2"/>
      <c r="HS510" s="2"/>
    </row>
    <row r="511" spans="1:227" s="14" customFormat="1" ht="15.75" x14ac:dyDescent="0.25">
      <c r="A511" s="20"/>
      <c r="B511" s="60"/>
      <c r="C511" s="60"/>
      <c r="D511" s="292"/>
      <c r="E511" s="20"/>
      <c r="F511" s="20"/>
      <c r="G511" s="268"/>
      <c r="H511" s="20"/>
      <c r="I511" s="66"/>
      <c r="J511" s="66"/>
      <c r="K511" s="66"/>
      <c r="L511" s="66"/>
      <c r="M511" s="255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  <c r="DT511" s="2"/>
      <c r="DU511" s="2"/>
      <c r="DV511" s="2"/>
      <c r="DW511" s="2"/>
      <c r="DX511" s="2"/>
      <c r="DY511" s="2"/>
      <c r="DZ511" s="2"/>
      <c r="EA511" s="2"/>
      <c r="EB511" s="2"/>
      <c r="EC511" s="2"/>
      <c r="ED511" s="2"/>
      <c r="EE511" s="2"/>
      <c r="EF511" s="2"/>
      <c r="EG511" s="2"/>
      <c r="EH511" s="2"/>
      <c r="EI511" s="2"/>
      <c r="EJ511" s="2"/>
      <c r="EK511" s="2"/>
      <c r="EL511" s="2"/>
      <c r="EM511" s="2"/>
      <c r="EN511" s="2"/>
      <c r="EO511" s="2"/>
      <c r="EP511" s="2"/>
      <c r="EQ511" s="2"/>
      <c r="ER511" s="2"/>
      <c r="ES511" s="2"/>
      <c r="ET511" s="2"/>
      <c r="EU511" s="2"/>
      <c r="EV511" s="2"/>
      <c r="EW511" s="2"/>
      <c r="EX511" s="2"/>
      <c r="EY511" s="2"/>
      <c r="EZ511" s="2"/>
      <c r="FA511" s="2"/>
      <c r="FB511" s="2"/>
      <c r="FC511" s="2"/>
      <c r="FD511" s="2"/>
      <c r="FE511" s="2"/>
      <c r="FF511" s="2"/>
      <c r="FG511" s="2"/>
      <c r="FH511" s="2"/>
      <c r="FI511" s="2"/>
      <c r="FJ511" s="2"/>
      <c r="FK511" s="2"/>
      <c r="FL511" s="2"/>
      <c r="FM511" s="2"/>
      <c r="FN511" s="2"/>
      <c r="FO511" s="2"/>
      <c r="FP511" s="2"/>
      <c r="FQ511" s="2"/>
      <c r="FR511" s="2"/>
      <c r="FS511" s="2"/>
      <c r="FT511" s="2"/>
      <c r="FU511" s="2"/>
      <c r="FV511" s="2"/>
      <c r="FW511" s="2"/>
      <c r="FX511" s="2"/>
      <c r="FY511" s="2"/>
      <c r="FZ511" s="2"/>
      <c r="GA511" s="2"/>
      <c r="GB511" s="2"/>
      <c r="GC511" s="2"/>
      <c r="GD511" s="2"/>
      <c r="GE511" s="2"/>
      <c r="GF511" s="2"/>
      <c r="GG511" s="2"/>
      <c r="GH511" s="2"/>
      <c r="GI511" s="2"/>
      <c r="GJ511" s="2"/>
      <c r="GK511" s="2"/>
      <c r="GL511" s="2"/>
      <c r="GM511" s="2"/>
      <c r="GN511" s="2"/>
      <c r="GO511" s="2"/>
      <c r="GP511" s="2"/>
      <c r="GQ511" s="2"/>
      <c r="GR511" s="2"/>
      <c r="GS511" s="2"/>
      <c r="GT511" s="2"/>
      <c r="GU511" s="2"/>
      <c r="GV511" s="2"/>
      <c r="GW511" s="2"/>
      <c r="GX511" s="2"/>
      <c r="GY511" s="2"/>
      <c r="GZ511" s="2"/>
      <c r="HA511" s="2"/>
      <c r="HB511" s="2"/>
      <c r="HC511" s="2"/>
      <c r="HD511" s="2"/>
      <c r="HE511" s="2"/>
      <c r="HF511" s="2"/>
      <c r="HG511" s="2"/>
      <c r="HH511" s="2"/>
      <c r="HI511" s="2"/>
      <c r="HJ511" s="2"/>
      <c r="HK511" s="2"/>
      <c r="HL511" s="2"/>
      <c r="HM511" s="2"/>
      <c r="HN511" s="2"/>
      <c r="HO511" s="2"/>
      <c r="HP511" s="2"/>
      <c r="HQ511" s="2"/>
      <c r="HR511" s="2"/>
      <c r="HS511" s="2"/>
    </row>
    <row r="512" spans="1:227" s="14" customFormat="1" ht="15.75" x14ac:dyDescent="0.25">
      <c r="A512" s="20"/>
      <c r="B512" s="60"/>
      <c r="C512" s="60"/>
      <c r="D512" s="292"/>
      <c r="E512" s="20"/>
      <c r="F512" s="20"/>
      <c r="G512" s="268"/>
      <c r="H512" s="20"/>
      <c r="I512" s="66"/>
      <c r="J512" s="66"/>
      <c r="K512" s="66"/>
      <c r="L512" s="66"/>
      <c r="M512" s="255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  <c r="DT512" s="2"/>
      <c r="DU512" s="2"/>
      <c r="DV512" s="2"/>
      <c r="DW512" s="2"/>
      <c r="DX512" s="2"/>
      <c r="DY512" s="2"/>
      <c r="DZ512" s="2"/>
      <c r="EA512" s="2"/>
      <c r="EB512" s="2"/>
      <c r="EC512" s="2"/>
      <c r="ED512" s="2"/>
      <c r="EE512" s="2"/>
      <c r="EF512" s="2"/>
      <c r="EG512" s="2"/>
      <c r="EH512" s="2"/>
      <c r="EI512" s="2"/>
      <c r="EJ512" s="2"/>
      <c r="EK512" s="2"/>
      <c r="EL512" s="2"/>
      <c r="EM512" s="2"/>
      <c r="EN512" s="2"/>
      <c r="EO512" s="2"/>
      <c r="EP512" s="2"/>
      <c r="EQ512" s="2"/>
      <c r="ER512" s="2"/>
      <c r="ES512" s="2"/>
      <c r="ET512" s="2"/>
      <c r="EU512" s="2"/>
      <c r="EV512" s="2"/>
      <c r="EW512" s="2"/>
      <c r="EX512" s="2"/>
      <c r="EY512" s="2"/>
      <c r="EZ512" s="2"/>
      <c r="FA512" s="2"/>
      <c r="FB512" s="2"/>
      <c r="FC512" s="2"/>
      <c r="FD512" s="2"/>
      <c r="FE512" s="2"/>
      <c r="FF512" s="2"/>
      <c r="FG512" s="2"/>
      <c r="FH512" s="2"/>
      <c r="FI512" s="2"/>
      <c r="FJ512" s="2"/>
      <c r="FK512" s="2"/>
      <c r="FL512" s="2"/>
      <c r="FM512" s="2"/>
      <c r="FN512" s="2"/>
      <c r="FO512" s="2"/>
      <c r="FP512" s="2"/>
      <c r="FQ512" s="2"/>
      <c r="FR512" s="2"/>
      <c r="FS512" s="2"/>
      <c r="FT512" s="2"/>
      <c r="FU512" s="2"/>
      <c r="FV512" s="2"/>
      <c r="FW512" s="2"/>
      <c r="FX512" s="2"/>
      <c r="FY512" s="2"/>
      <c r="FZ512" s="2"/>
      <c r="GA512" s="2"/>
      <c r="GB512" s="2"/>
      <c r="GC512" s="2"/>
      <c r="GD512" s="2"/>
      <c r="GE512" s="2"/>
      <c r="GF512" s="2"/>
      <c r="GG512" s="2"/>
      <c r="GH512" s="2"/>
      <c r="GI512" s="2"/>
      <c r="GJ512" s="2"/>
      <c r="GK512" s="2"/>
      <c r="GL512" s="2"/>
      <c r="GM512" s="2"/>
      <c r="GN512" s="2"/>
      <c r="GO512" s="2"/>
      <c r="GP512" s="2"/>
      <c r="GQ512" s="2"/>
      <c r="GR512" s="2"/>
      <c r="GS512" s="2"/>
      <c r="GT512" s="2"/>
      <c r="GU512" s="2"/>
      <c r="GV512" s="2"/>
      <c r="GW512" s="2"/>
      <c r="GX512" s="2"/>
      <c r="GY512" s="2"/>
      <c r="GZ512" s="2"/>
      <c r="HA512" s="2"/>
      <c r="HB512" s="2"/>
      <c r="HC512" s="2"/>
      <c r="HD512" s="2"/>
      <c r="HE512" s="2"/>
      <c r="HF512" s="2"/>
      <c r="HG512" s="2"/>
      <c r="HH512" s="2"/>
      <c r="HI512" s="2"/>
      <c r="HJ512" s="2"/>
      <c r="HK512" s="2"/>
      <c r="HL512" s="2"/>
      <c r="HM512" s="2"/>
      <c r="HN512" s="2"/>
      <c r="HO512" s="2"/>
      <c r="HP512" s="2"/>
      <c r="HQ512" s="2"/>
      <c r="HR512" s="2"/>
      <c r="HS512" s="2"/>
    </row>
    <row r="513" spans="1:227" s="14" customFormat="1" ht="15.75" x14ac:dyDescent="0.25">
      <c r="A513" s="20"/>
      <c r="B513" s="60"/>
      <c r="C513" s="60"/>
      <c r="D513" s="292"/>
      <c r="E513" s="20"/>
      <c r="F513" s="20"/>
      <c r="G513" s="268"/>
      <c r="H513" s="20"/>
      <c r="I513" s="66"/>
      <c r="J513" s="66"/>
      <c r="K513" s="66"/>
      <c r="L513" s="66"/>
      <c r="M513" s="255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  <c r="DT513" s="2"/>
      <c r="DU513" s="2"/>
      <c r="DV513" s="2"/>
      <c r="DW513" s="2"/>
      <c r="DX513" s="2"/>
      <c r="DY513" s="2"/>
      <c r="DZ513" s="2"/>
      <c r="EA513" s="2"/>
      <c r="EB513" s="2"/>
      <c r="EC513" s="2"/>
      <c r="ED513" s="2"/>
      <c r="EE513" s="2"/>
      <c r="EF513" s="2"/>
      <c r="EG513" s="2"/>
      <c r="EH513" s="2"/>
      <c r="EI513" s="2"/>
      <c r="EJ513" s="2"/>
      <c r="EK513" s="2"/>
      <c r="EL513" s="2"/>
      <c r="EM513" s="2"/>
      <c r="EN513" s="2"/>
      <c r="EO513" s="2"/>
      <c r="EP513" s="2"/>
      <c r="EQ513" s="2"/>
      <c r="ER513" s="2"/>
      <c r="ES513" s="2"/>
      <c r="ET513" s="2"/>
      <c r="EU513" s="2"/>
      <c r="EV513" s="2"/>
      <c r="EW513" s="2"/>
      <c r="EX513" s="2"/>
      <c r="EY513" s="2"/>
      <c r="EZ513" s="2"/>
      <c r="FA513" s="2"/>
      <c r="FB513" s="2"/>
      <c r="FC513" s="2"/>
      <c r="FD513" s="2"/>
      <c r="FE513" s="2"/>
      <c r="FF513" s="2"/>
      <c r="FG513" s="2"/>
      <c r="FH513" s="2"/>
      <c r="FI513" s="2"/>
      <c r="FJ513" s="2"/>
      <c r="FK513" s="2"/>
      <c r="FL513" s="2"/>
      <c r="FM513" s="2"/>
      <c r="FN513" s="2"/>
      <c r="FO513" s="2"/>
      <c r="FP513" s="2"/>
      <c r="FQ513" s="2"/>
      <c r="FR513" s="2"/>
      <c r="FS513" s="2"/>
      <c r="FT513" s="2"/>
      <c r="FU513" s="2"/>
      <c r="FV513" s="2"/>
      <c r="FW513" s="2"/>
      <c r="FX513" s="2"/>
      <c r="FY513" s="2"/>
      <c r="FZ513" s="2"/>
      <c r="GA513" s="2"/>
      <c r="GB513" s="2"/>
      <c r="GC513" s="2"/>
      <c r="GD513" s="2"/>
      <c r="GE513" s="2"/>
      <c r="GF513" s="2"/>
      <c r="GG513" s="2"/>
      <c r="GH513" s="2"/>
      <c r="GI513" s="2"/>
      <c r="GJ513" s="2"/>
      <c r="GK513" s="2"/>
      <c r="GL513" s="2"/>
      <c r="GM513" s="2"/>
      <c r="GN513" s="2"/>
      <c r="GO513" s="2"/>
      <c r="GP513" s="2"/>
      <c r="GQ513" s="2"/>
      <c r="GR513" s="2"/>
      <c r="GS513" s="2"/>
      <c r="GT513" s="2"/>
      <c r="GU513" s="2"/>
      <c r="GV513" s="2"/>
      <c r="GW513" s="2"/>
      <c r="GX513" s="2"/>
      <c r="GY513" s="2"/>
      <c r="GZ513" s="2"/>
      <c r="HA513" s="2"/>
      <c r="HB513" s="2"/>
      <c r="HC513" s="2"/>
      <c r="HD513" s="2"/>
      <c r="HE513" s="2"/>
      <c r="HF513" s="2"/>
      <c r="HG513" s="2"/>
      <c r="HH513" s="2"/>
      <c r="HI513" s="2"/>
      <c r="HJ513" s="2"/>
      <c r="HK513" s="2"/>
      <c r="HL513" s="2"/>
      <c r="HM513" s="2"/>
      <c r="HN513" s="2"/>
      <c r="HO513" s="2"/>
      <c r="HP513" s="2"/>
      <c r="HQ513" s="2"/>
      <c r="HR513" s="2"/>
      <c r="HS513" s="2"/>
    </row>
    <row r="514" spans="1:227" s="14" customFormat="1" ht="15.75" x14ac:dyDescent="0.25">
      <c r="A514" s="20"/>
      <c r="B514" s="60"/>
      <c r="C514" s="60"/>
      <c r="D514" s="292"/>
      <c r="E514" s="20"/>
      <c r="F514" s="20"/>
      <c r="G514" s="268"/>
      <c r="H514" s="20"/>
      <c r="I514" s="66"/>
      <c r="J514" s="66"/>
      <c r="K514" s="66"/>
      <c r="L514" s="66"/>
      <c r="M514" s="255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  <c r="DT514" s="2"/>
      <c r="DU514" s="2"/>
      <c r="DV514" s="2"/>
      <c r="DW514" s="2"/>
      <c r="DX514" s="2"/>
      <c r="DY514" s="2"/>
      <c r="DZ514" s="2"/>
      <c r="EA514" s="2"/>
      <c r="EB514" s="2"/>
      <c r="EC514" s="2"/>
      <c r="ED514" s="2"/>
      <c r="EE514" s="2"/>
      <c r="EF514" s="2"/>
      <c r="EG514" s="2"/>
      <c r="EH514" s="2"/>
      <c r="EI514" s="2"/>
      <c r="EJ514" s="2"/>
      <c r="EK514" s="2"/>
      <c r="EL514" s="2"/>
      <c r="EM514" s="2"/>
      <c r="EN514" s="2"/>
      <c r="EO514" s="2"/>
      <c r="EP514" s="2"/>
      <c r="EQ514" s="2"/>
      <c r="ER514" s="2"/>
      <c r="ES514" s="2"/>
      <c r="ET514" s="2"/>
      <c r="EU514" s="2"/>
      <c r="EV514" s="2"/>
      <c r="EW514" s="2"/>
      <c r="EX514" s="2"/>
      <c r="EY514" s="2"/>
      <c r="EZ514" s="2"/>
      <c r="FA514" s="2"/>
      <c r="FB514" s="2"/>
      <c r="FC514" s="2"/>
      <c r="FD514" s="2"/>
      <c r="FE514" s="2"/>
      <c r="FF514" s="2"/>
      <c r="FG514" s="2"/>
      <c r="FH514" s="2"/>
      <c r="FI514" s="2"/>
      <c r="FJ514" s="2"/>
      <c r="FK514" s="2"/>
      <c r="FL514" s="2"/>
      <c r="FM514" s="2"/>
      <c r="FN514" s="2"/>
      <c r="FO514" s="2"/>
      <c r="FP514" s="2"/>
      <c r="FQ514" s="2"/>
      <c r="FR514" s="2"/>
      <c r="FS514" s="2"/>
      <c r="FT514" s="2"/>
      <c r="FU514" s="2"/>
      <c r="FV514" s="2"/>
      <c r="FW514" s="2"/>
      <c r="FX514" s="2"/>
      <c r="FY514" s="2"/>
      <c r="FZ514" s="2"/>
      <c r="GA514" s="2"/>
      <c r="GB514" s="2"/>
      <c r="GC514" s="2"/>
      <c r="GD514" s="2"/>
      <c r="GE514" s="2"/>
      <c r="GF514" s="2"/>
      <c r="GG514" s="2"/>
      <c r="GH514" s="2"/>
      <c r="GI514" s="2"/>
      <c r="GJ514" s="2"/>
      <c r="GK514" s="2"/>
      <c r="GL514" s="2"/>
      <c r="GM514" s="2"/>
      <c r="GN514" s="2"/>
      <c r="GO514" s="2"/>
      <c r="GP514" s="2"/>
      <c r="GQ514" s="2"/>
      <c r="GR514" s="2"/>
      <c r="GS514" s="2"/>
      <c r="GT514" s="2"/>
      <c r="GU514" s="2"/>
      <c r="GV514" s="2"/>
      <c r="GW514" s="2"/>
      <c r="GX514" s="2"/>
      <c r="GY514" s="2"/>
      <c r="GZ514" s="2"/>
      <c r="HA514" s="2"/>
      <c r="HB514" s="2"/>
      <c r="HC514" s="2"/>
      <c r="HD514" s="2"/>
      <c r="HE514" s="2"/>
      <c r="HF514" s="2"/>
      <c r="HG514" s="2"/>
      <c r="HH514" s="2"/>
      <c r="HI514" s="2"/>
      <c r="HJ514" s="2"/>
      <c r="HK514" s="2"/>
      <c r="HL514" s="2"/>
      <c r="HM514" s="2"/>
      <c r="HN514" s="2"/>
      <c r="HO514" s="2"/>
      <c r="HP514" s="2"/>
      <c r="HQ514" s="2"/>
      <c r="HR514" s="2"/>
      <c r="HS514" s="2"/>
    </row>
    <row r="515" spans="1:227" s="14" customFormat="1" ht="15.75" x14ac:dyDescent="0.25">
      <c r="A515" s="20"/>
      <c r="B515" s="60"/>
      <c r="C515" s="60"/>
      <c r="D515" s="292"/>
      <c r="E515" s="20"/>
      <c r="F515" s="20"/>
      <c r="G515" s="268"/>
      <c r="H515" s="20"/>
      <c r="I515" s="66"/>
      <c r="J515" s="66"/>
      <c r="K515" s="66"/>
      <c r="L515" s="66"/>
      <c r="M515" s="255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  <c r="DT515" s="2"/>
      <c r="DU515" s="2"/>
      <c r="DV515" s="2"/>
      <c r="DW515" s="2"/>
      <c r="DX515" s="2"/>
      <c r="DY515" s="2"/>
      <c r="DZ515" s="2"/>
      <c r="EA515" s="2"/>
      <c r="EB515" s="2"/>
      <c r="EC515" s="2"/>
      <c r="ED515" s="2"/>
      <c r="EE515" s="2"/>
      <c r="EF515" s="2"/>
      <c r="EG515" s="2"/>
      <c r="EH515" s="2"/>
      <c r="EI515" s="2"/>
      <c r="EJ515" s="2"/>
      <c r="EK515" s="2"/>
      <c r="EL515" s="2"/>
      <c r="EM515" s="2"/>
      <c r="EN515" s="2"/>
      <c r="EO515" s="2"/>
      <c r="EP515" s="2"/>
      <c r="EQ515" s="2"/>
      <c r="ER515" s="2"/>
      <c r="ES515" s="2"/>
      <c r="ET515" s="2"/>
      <c r="EU515" s="2"/>
      <c r="EV515" s="2"/>
      <c r="EW515" s="2"/>
      <c r="EX515" s="2"/>
      <c r="EY515" s="2"/>
      <c r="EZ515" s="2"/>
      <c r="FA515" s="2"/>
      <c r="FB515" s="2"/>
      <c r="FC515" s="2"/>
      <c r="FD515" s="2"/>
      <c r="FE515" s="2"/>
      <c r="FF515" s="2"/>
      <c r="FG515" s="2"/>
      <c r="FH515" s="2"/>
      <c r="FI515" s="2"/>
      <c r="FJ515" s="2"/>
      <c r="FK515" s="2"/>
      <c r="FL515" s="2"/>
      <c r="FM515" s="2"/>
      <c r="FN515" s="2"/>
      <c r="FO515" s="2"/>
      <c r="FP515" s="2"/>
      <c r="FQ515" s="2"/>
      <c r="FR515" s="2"/>
      <c r="FS515" s="2"/>
      <c r="FT515" s="2"/>
      <c r="FU515" s="2"/>
      <c r="FV515" s="2"/>
      <c r="FW515" s="2"/>
      <c r="FX515" s="2"/>
      <c r="FY515" s="2"/>
      <c r="FZ515" s="2"/>
      <c r="GA515" s="2"/>
      <c r="GB515" s="2"/>
      <c r="GC515" s="2"/>
      <c r="GD515" s="2"/>
      <c r="GE515" s="2"/>
      <c r="GF515" s="2"/>
      <c r="GG515" s="2"/>
      <c r="GH515" s="2"/>
      <c r="GI515" s="2"/>
      <c r="GJ515" s="2"/>
      <c r="GK515" s="2"/>
      <c r="GL515" s="2"/>
      <c r="GM515" s="2"/>
      <c r="GN515" s="2"/>
      <c r="GO515" s="2"/>
      <c r="GP515" s="2"/>
      <c r="GQ515" s="2"/>
      <c r="GR515" s="2"/>
      <c r="GS515" s="2"/>
      <c r="GT515" s="2"/>
      <c r="GU515" s="2"/>
      <c r="GV515" s="2"/>
      <c r="GW515" s="2"/>
      <c r="GX515" s="2"/>
      <c r="GY515" s="2"/>
      <c r="GZ515" s="2"/>
      <c r="HA515" s="2"/>
      <c r="HB515" s="2"/>
      <c r="HC515" s="2"/>
      <c r="HD515" s="2"/>
      <c r="HE515" s="2"/>
      <c r="HF515" s="2"/>
      <c r="HG515" s="2"/>
      <c r="HH515" s="2"/>
      <c r="HI515" s="2"/>
      <c r="HJ515" s="2"/>
      <c r="HK515" s="2"/>
      <c r="HL515" s="2"/>
      <c r="HM515" s="2"/>
      <c r="HN515" s="2"/>
      <c r="HO515" s="2"/>
      <c r="HP515" s="2"/>
      <c r="HQ515" s="2"/>
      <c r="HR515" s="2"/>
      <c r="HS515" s="2"/>
    </row>
    <row r="516" spans="1:227" s="14" customFormat="1" ht="15.75" x14ac:dyDescent="0.25">
      <c r="A516" s="20"/>
      <c r="B516" s="60"/>
      <c r="C516" s="60"/>
      <c r="D516" s="292"/>
      <c r="E516" s="20"/>
      <c r="F516" s="20"/>
      <c r="G516" s="268"/>
      <c r="H516" s="20"/>
      <c r="I516" s="66"/>
      <c r="J516" s="66"/>
      <c r="K516" s="66"/>
      <c r="L516" s="66"/>
      <c r="M516" s="255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  <c r="DT516" s="2"/>
      <c r="DU516" s="2"/>
      <c r="DV516" s="2"/>
      <c r="DW516" s="2"/>
      <c r="DX516" s="2"/>
      <c r="DY516" s="2"/>
      <c r="DZ516" s="2"/>
      <c r="EA516" s="2"/>
      <c r="EB516" s="2"/>
      <c r="EC516" s="2"/>
      <c r="ED516" s="2"/>
      <c r="EE516" s="2"/>
      <c r="EF516" s="2"/>
      <c r="EG516" s="2"/>
      <c r="EH516" s="2"/>
      <c r="EI516" s="2"/>
      <c r="EJ516" s="2"/>
      <c r="EK516" s="2"/>
      <c r="EL516" s="2"/>
      <c r="EM516" s="2"/>
      <c r="EN516" s="2"/>
      <c r="EO516" s="2"/>
      <c r="EP516" s="2"/>
      <c r="EQ516" s="2"/>
      <c r="ER516" s="2"/>
      <c r="ES516" s="2"/>
      <c r="ET516" s="2"/>
      <c r="EU516" s="2"/>
      <c r="EV516" s="2"/>
      <c r="EW516" s="2"/>
      <c r="EX516" s="2"/>
      <c r="EY516" s="2"/>
      <c r="EZ516" s="2"/>
      <c r="FA516" s="2"/>
      <c r="FB516" s="2"/>
      <c r="FC516" s="2"/>
      <c r="FD516" s="2"/>
      <c r="FE516" s="2"/>
      <c r="FF516" s="2"/>
      <c r="FG516" s="2"/>
      <c r="FH516" s="2"/>
      <c r="FI516" s="2"/>
      <c r="FJ516" s="2"/>
      <c r="FK516" s="2"/>
      <c r="FL516" s="2"/>
      <c r="FM516" s="2"/>
      <c r="FN516" s="2"/>
      <c r="FO516" s="2"/>
      <c r="FP516" s="2"/>
      <c r="FQ516" s="2"/>
      <c r="FR516" s="2"/>
      <c r="FS516" s="2"/>
      <c r="FT516" s="2"/>
      <c r="FU516" s="2"/>
      <c r="FV516" s="2"/>
      <c r="FW516" s="2"/>
      <c r="FX516" s="2"/>
      <c r="FY516" s="2"/>
      <c r="FZ516" s="2"/>
      <c r="GA516" s="2"/>
      <c r="GB516" s="2"/>
      <c r="GC516" s="2"/>
      <c r="GD516" s="2"/>
      <c r="GE516" s="2"/>
      <c r="GF516" s="2"/>
      <c r="GG516" s="2"/>
      <c r="GH516" s="2"/>
      <c r="GI516" s="2"/>
      <c r="GJ516" s="2"/>
      <c r="GK516" s="2"/>
      <c r="GL516" s="2"/>
      <c r="GM516" s="2"/>
      <c r="GN516" s="2"/>
      <c r="GO516" s="2"/>
      <c r="GP516" s="2"/>
      <c r="GQ516" s="2"/>
      <c r="GR516" s="2"/>
      <c r="GS516" s="2"/>
      <c r="GT516" s="2"/>
      <c r="GU516" s="2"/>
      <c r="GV516" s="2"/>
      <c r="GW516" s="2"/>
      <c r="GX516" s="2"/>
      <c r="GY516" s="2"/>
      <c r="GZ516" s="2"/>
      <c r="HA516" s="2"/>
      <c r="HB516" s="2"/>
      <c r="HC516" s="2"/>
      <c r="HD516" s="2"/>
      <c r="HE516" s="2"/>
      <c r="HF516" s="2"/>
      <c r="HG516" s="2"/>
      <c r="HH516" s="2"/>
      <c r="HI516" s="2"/>
      <c r="HJ516" s="2"/>
      <c r="HK516" s="2"/>
      <c r="HL516" s="2"/>
      <c r="HM516" s="2"/>
      <c r="HN516" s="2"/>
      <c r="HO516" s="2"/>
      <c r="HP516" s="2"/>
      <c r="HQ516" s="2"/>
      <c r="HR516" s="2"/>
      <c r="HS516" s="2"/>
    </row>
    <row r="517" spans="1:227" s="14" customFormat="1" ht="15.75" x14ac:dyDescent="0.25">
      <c r="A517" s="20"/>
      <c r="B517" s="60"/>
      <c r="C517" s="60"/>
      <c r="D517" s="292"/>
      <c r="E517" s="20"/>
      <c r="F517" s="20"/>
      <c r="G517" s="268"/>
      <c r="H517" s="20"/>
      <c r="I517" s="66"/>
      <c r="J517" s="66"/>
      <c r="K517" s="66"/>
      <c r="L517" s="66"/>
      <c r="M517" s="255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  <c r="DT517" s="2"/>
      <c r="DU517" s="2"/>
      <c r="DV517" s="2"/>
      <c r="DW517" s="2"/>
      <c r="DX517" s="2"/>
      <c r="DY517" s="2"/>
      <c r="DZ517" s="2"/>
      <c r="EA517" s="2"/>
      <c r="EB517" s="2"/>
      <c r="EC517" s="2"/>
      <c r="ED517" s="2"/>
      <c r="EE517" s="2"/>
      <c r="EF517" s="2"/>
      <c r="EG517" s="2"/>
      <c r="EH517" s="2"/>
      <c r="EI517" s="2"/>
      <c r="EJ517" s="2"/>
      <c r="EK517" s="2"/>
      <c r="EL517" s="2"/>
      <c r="EM517" s="2"/>
      <c r="EN517" s="2"/>
      <c r="EO517" s="2"/>
      <c r="EP517" s="2"/>
      <c r="EQ517" s="2"/>
      <c r="ER517" s="2"/>
      <c r="ES517" s="2"/>
      <c r="ET517" s="2"/>
      <c r="EU517" s="2"/>
      <c r="EV517" s="2"/>
      <c r="EW517" s="2"/>
      <c r="EX517" s="2"/>
      <c r="EY517" s="2"/>
      <c r="EZ517" s="2"/>
      <c r="FA517" s="2"/>
      <c r="FB517" s="2"/>
      <c r="FC517" s="2"/>
      <c r="FD517" s="2"/>
      <c r="FE517" s="2"/>
      <c r="FF517" s="2"/>
      <c r="FG517" s="2"/>
      <c r="FH517" s="2"/>
      <c r="FI517" s="2"/>
      <c r="FJ517" s="2"/>
      <c r="FK517" s="2"/>
      <c r="FL517" s="2"/>
      <c r="FM517" s="2"/>
      <c r="FN517" s="2"/>
      <c r="FO517" s="2"/>
      <c r="FP517" s="2"/>
      <c r="FQ517" s="2"/>
      <c r="FR517" s="2"/>
      <c r="FS517" s="2"/>
      <c r="FT517" s="2"/>
      <c r="FU517" s="2"/>
      <c r="FV517" s="2"/>
      <c r="FW517" s="2"/>
      <c r="FX517" s="2"/>
      <c r="FY517" s="2"/>
      <c r="FZ517" s="2"/>
      <c r="GA517" s="2"/>
      <c r="GB517" s="2"/>
      <c r="GC517" s="2"/>
      <c r="GD517" s="2"/>
      <c r="GE517" s="2"/>
      <c r="GF517" s="2"/>
      <c r="GG517" s="2"/>
      <c r="GH517" s="2"/>
      <c r="GI517" s="2"/>
      <c r="GJ517" s="2"/>
      <c r="GK517" s="2"/>
      <c r="GL517" s="2"/>
      <c r="GM517" s="2"/>
      <c r="GN517" s="2"/>
      <c r="GO517" s="2"/>
      <c r="GP517" s="2"/>
      <c r="GQ517" s="2"/>
      <c r="GR517" s="2"/>
      <c r="GS517" s="2"/>
      <c r="GT517" s="2"/>
      <c r="GU517" s="2"/>
      <c r="GV517" s="2"/>
      <c r="GW517" s="2"/>
      <c r="GX517" s="2"/>
      <c r="GY517" s="2"/>
      <c r="GZ517" s="2"/>
      <c r="HA517" s="2"/>
      <c r="HB517" s="2"/>
      <c r="HC517" s="2"/>
      <c r="HD517" s="2"/>
      <c r="HE517" s="2"/>
      <c r="HF517" s="2"/>
      <c r="HG517" s="2"/>
      <c r="HH517" s="2"/>
      <c r="HI517" s="2"/>
      <c r="HJ517" s="2"/>
      <c r="HK517" s="2"/>
      <c r="HL517" s="2"/>
      <c r="HM517" s="2"/>
      <c r="HN517" s="2"/>
      <c r="HO517" s="2"/>
      <c r="HP517" s="2"/>
      <c r="HQ517" s="2"/>
      <c r="HR517" s="2"/>
      <c r="HS517" s="2"/>
    </row>
    <row r="518" spans="1:227" s="14" customFormat="1" ht="15.75" x14ac:dyDescent="0.25">
      <c r="A518" s="20"/>
      <c r="B518" s="60"/>
      <c r="C518" s="60"/>
      <c r="D518" s="292"/>
      <c r="E518" s="20"/>
      <c r="F518" s="20"/>
      <c r="G518" s="268"/>
      <c r="H518" s="20"/>
      <c r="I518" s="66"/>
      <c r="J518" s="66"/>
      <c r="K518" s="66"/>
      <c r="L518" s="66"/>
      <c r="M518" s="255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</row>
    <row r="519" spans="1:227" s="14" customFormat="1" ht="15.75" x14ac:dyDescent="0.25">
      <c r="A519" s="20"/>
      <c r="B519" s="60"/>
      <c r="C519" s="60"/>
      <c r="D519" s="292"/>
      <c r="E519" s="20"/>
      <c r="F519" s="20"/>
      <c r="G519" s="268"/>
      <c r="H519" s="20"/>
      <c r="I519" s="66"/>
      <c r="J519" s="66"/>
      <c r="K519" s="66"/>
      <c r="L519" s="66"/>
      <c r="M519" s="255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</row>
    <row r="520" spans="1:227" s="14" customFormat="1" ht="15.75" x14ac:dyDescent="0.25">
      <c r="A520" s="20"/>
      <c r="B520" s="60"/>
      <c r="C520" s="60"/>
      <c r="D520" s="292"/>
      <c r="E520" s="20"/>
      <c r="F520" s="20"/>
      <c r="G520" s="268"/>
      <c r="H520" s="20"/>
      <c r="I520" s="66"/>
      <c r="J520" s="66"/>
      <c r="K520" s="66"/>
      <c r="L520" s="66"/>
      <c r="M520" s="255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  <c r="DT520" s="2"/>
      <c r="DU520" s="2"/>
      <c r="DV520" s="2"/>
      <c r="DW520" s="2"/>
      <c r="DX520" s="2"/>
      <c r="DY520" s="2"/>
      <c r="DZ520" s="2"/>
      <c r="EA520" s="2"/>
      <c r="EB520" s="2"/>
      <c r="EC520" s="2"/>
      <c r="ED520" s="2"/>
      <c r="EE520" s="2"/>
      <c r="EF520" s="2"/>
      <c r="EG520" s="2"/>
      <c r="EH520" s="2"/>
      <c r="EI520" s="2"/>
      <c r="EJ520" s="2"/>
      <c r="EK520" s="2"/>
      <c r="EL520" s="2"/>
      <c r="EM520" s="2"/>
      <c r="EN520" s="2"/>
      <c r="EO520" s="2"/>
      <c r="EP520" s="2"/>
      <c r="EQ520" s="2"/>
      <c r="ER520" s="2"/>
      <c r="ES520" s="2"/>
      <c r="ET520" s="2"/>
      <c r="EU520" s="2"/>
      <c r="EV520" s="2"/>
      <c r="EW520" s="2"/>
      <c r="EX520" s="2"/>
      <c r="EY520" s="2"/>
      <c r="EZ520" s="2"/>
      <c r="FA520" s="2"/>
      <c r="FB520" s="2"/>
      <c r="FC520" s="2"/>
      <c r="FD520" s="2"/>
      <c r="FE520" s="2"/>
      <c r="FF520" s="2"/>
      <c r="FG520" s="2"/>
      <c r="FH520" s="2"/>
      <c r="FI520" s="2"/>
      <c r="FJ520" s="2"/>
      <c r="FK520" s="2"/>
      <c r="FL520" s="2"/>
      <c r="FM520" s="2"/>
      <c r="FN520" s="2"/>
      <c r="FO520" s="2"/>
      <c r="FP520" s="2"/>
      <c r="FQ520" s="2"/>
      <c r="FR520" s="2"/>
      <c r="FS520" s="2"/>
      <c r="FT520" s="2"/>
      <c r="FU520" s="2"/>
      <c r="FV520" s="2"/>
      <c r="FW520" s="2"/>
      <c r="FX520" s="2"/>
      <c r="FY520" s="2"/>
      <c r="FZ520" s="2"/>
      <c r="GA520" s="2"/>
      <c r="GB520" s="2"/>
      <c r="GC520" s="2"/>
      <c r="GD520" s="2"/>
      <c r="GE520" s="2"/>
      <c r="GF520" s="2"/>
      <c r="GG520" s="2"/>
      <c r="GH520" s="2"/>
      <c r="GI520" s="2"/>
      <c r="GJ520" s="2"/>
      <c r="GK520" s="2"/>
      <c r="GL520" s="2"/>
      <c r="GM520" s="2"/>
      <c r="GN520" s="2"/>
      <c r="GO520" s="2"/>
      <c r="GP520" s="2"/>
      <c r="GQ520" s="2"/>
      <c r="GR520" s="2"/>
      <c r="GS520" s="2"/>
      <c r="GT520" s="2"/>
      <c r="GU520" s="2"/>
      <c r="GV520" s="2"/>
      <c r="GW520" s="2"/>
      <c r="GX520" s="2"/>
      <c r="GY520" s="2"/>
      <c r="GZ520" s="2"/>
      <c r="HA520" s="2"/>
      <c r="HB520" s="2"/>
      <c r="HC520" s="2"/>
      <c r="HD520" s="2"/>
      <c r="HE520" s="2"/>
      <c r="HF520" s="2"/>
      <c r="HG520" s="2"/>
      <c r="HH520" s="2"/>
      <c r="HI520" s="2"/>
      <c r="HJ520" s="2"/>
      <c r="HK520" s="2"/>
      <c r="HL520" s="2"/>
      <c r="HM520" s="2"/>
      <c r="HN520" s="2"/>
      <c r="HO520" s="2"/>
      <c r="HP520" s="2"/>
      <c r="HQ520" s="2"/>
      <c r="HR520" s="2"/>
      <c r="HS520" s="2"/>
    </row>
    <row r="521" spans="1:227" s="14" customFormat="1" x14ac:dyDescent="0.2">
      <c r="A521" s="20"/>
      <c r="B521" s="58"/>
      <c r="C521" s="58"/>
      <c r="D521" s="271"/>
      <c r="E521" s="9"/>
      <c r="F521" s="9"/>
      <c r="G521" s="47"/>
      <c r="H521" s="9"/>
      <c r="I521" s="59"/>
      <c r="J521" s="59"/>
      <c r="K521" s="59"/>
      <c r="L521" s="59"/>
      <c r="M521" s="25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  <c r="DT521" s="2"/>
      <c r="DU521" s="2"/>
      <c r="DV521" s="2"/>
      <c r="DW521" s="2"/>
      <c r="DX521" s="2"/>
      <c r="DY521" s="2"/>
      <c r="DZ521" s="2"/>
      <c r="EA521" s="2"/>
      <c r="EB521" s="2"/>
      <c r="EC521" s="2"/>
      <c r="ED521" s="2"/>
      <c r="EE521" s="2"/>
      <c r="EF521" s="2"/>
      <c r="EG521" s="2"/>
      <c r="EH521" s="2"/>
      <c r="EI521" s="2"/>
      <c r="EJ521" s="2"/>
      <c r="EK521" s="2"/>
      <c r="EL521" s="2"/>
      <c r="EM521" s="2"/>
      <c r="EN521" s="2"/>
      <c r="EO521" s="2"/>
      <c r="EP521" s="2"/>
      <c r="EQ521" s="2"/>
      <c r="ER521" s="2"/>
      <c r="ES521" s="2"/>
      <c r="ET521" s="2"/>
      <c r="EU521" s="2"/>
      <c r="EV521" s="2"/>
      <c r="EW521" s="2"/>
      <c r="EX521" s="2"/>
      <c r="EY521" s="2"/>
      <c r="EZ521" s="2"/>
      <c r="FA521" s="2"/>
      <c r="FB521" s="2"/>
      <c r="FC521" s="2"/>
      <c r="FD521" s="2"/>
      <c r="FE521" s="2"/>
      <c r="FF521" s="2"/>
      <c r="FG521" s="2"/>
      <c r="FH521" s="2"/>
      <c r="FI521" s="2"/>
      <c r="FJ521" s="2"/>
      <c r="FK521" s="2"/>
      <c r="FL521" s="2"/>
      <c r="FM521" s="2"/>
      <c r="FN521" s="2"/>
      <c r="FO521" s="2"/>
      <c r="FP521" s="2"/>
      <c r="FQ521" s="2"/>
      <c r="FR521" s="2"/>
      <c r="FS521" s="2"/>
      <c r="FT521" s="2"/>
      <c r="FU521" s="2"/>
      <c r="FV521" s="2"/>
      <c r="FW521" s="2"/>
      <c r="FX521" s="2"/>
      <c r="FY521" s="2"/>
      <c r="FZ521" s="2"/>
      <c r="GA521" s="2"/>
      <c r="GB521" s="2"/>
      <c r="GC521" s="2"/>
      <c r="GD521" s="2"/>
      <c r="GE521" s="2"/>
      <c r="GF521" s="2"/>
      <c r="GG521" s="2"/>
      <c r="GH521" s="2"/>
      <c r="GI521" s="2"/>
      <c r="GJ521" s="2"/>
      <c r="GK521" s="2"/>
      <c r="GL521" s="2"/>
      <c r="GM521" s="2"/>
      <c r="GN521" s="2"/>
      <c r="GO521" s="2"/>
      <c r="GP521" s="2"/>
      <c r="GQ521" s="2"/>
      <c r="GR521" s="2"/>
      <c r="GS521" s="2"/>
      <c r="GT521" s="2"/>
      <c r="GU521" s="2"/>
      <c r="GV521" s="2"/>
      <c r="GW521" s="2"/>
      <c r="GX521" s="2"/>
      <c r="GY521" s="2"/>
      <c r="GZ521" s="2"/>
      <c r="HA521" s="2"/>
      <c r="HB521" s="2"/>
      <c r="HC521" s="2"/>
      <c r="HD521" s="2"/>
      <c r="HE521" s="2"/>
      <c r="HF521" s="2"/>
      <c r="HG521" s="2"/>
      <c r="HH521" s="2"/>
      <c r="HI521" s="2"/>
      <c r="HJ521" s="2"/>
      <c r="HK521" s="2"/>
      <c r="HL521" s="2"/>
      <c r="HM521" s="2"/>
      <c r="HN521" s="2"/>
      <c r="HO521" s="2"/>
      <c r="HP521" s="2"/>
      <c r="HQ521" s="2"/>
      <c r="HR521" s="2"/>
      <c r="HS521" s="2"/>
    </row>
    <row r="522" spans="1:227" s="14" customFormat="1" x14ac:dyDescent="0.2">
      <c r="A522" s="20"/>
      <c r="B522" s="58"/>
      <c r="C522" s="58"/>
      <c r="D522" s="271"/>
      <c r="E522" s="9"/>
      <c r="F522" s="9"/>
      <c r="G522" s="47"/>
      <c r="H522" s="9"/>
      <c r="I522" s="59"/>
      <c r="J522" s="59"/>
      <c r="K522" s="59"/>
      <c r="L522" s="59"/>
      <c r="M522" s="25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</row>
    <row r="523" spans="1:227" s="14" customFormat="1" x14ac:dyDescent="0.2">
      <c r="A523" s="20"/>
      <c r="B523" s="58"/>
      <c r="C523" s="58"/>
      <c r="D523" s="271"/>
      <c r="E523" s="9"/>
      <c r="F523" s="9"/>
      <c r="G523" s="47"/>
      <c r="H523" s="9"/>
      <c r="I523" s="59"/>
      <c r="J523" s="59"/>
      <c r="K523" s="59"/>
      <c r="L523" s="59"/>
      <c r="M523" s="25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  <c r="DT523" s="2"/>
      <c r="DU523" s="2"/>
      <c r="DV523" s="2"/>
      <c r="DW523" s="2"/>
      <c r="DX523" s="2"/>
      <c r="DY523" s="2"/>
      <c r="DZ523" s="2"/>
      <c r="EA523" s="2"/>
      <c r="EB523" s="2"/>
      <c r="EC523" s="2"/>
      <c r="ED523" s="2"/>
      <c r="EE523" s="2"/>
      <c r="EF523" s="2"/>
      <c r="EG523" s="2"/>
      <c r="EH523" s="2"/>
      <c r="EI523" s="2"/>
      <c r="EJ523" s="2"/>
      <c r="EK523" s="2"/>
      <c r="EL523" s="2"/>
      <c r="EM523" s="2"/>
      <c r="EN523" s="2"/>
      <c r="EO523" s="2"/>
      <c r="EP523" s="2"/>
      <c r="EQ523" s="2"/>
      <c r="ER523" s="2"/>
      <c r="ES523" s="2"/>
      <c r="ET523" s="2"/>
      <c r="EU523" s="2"/>
      <c r="EV523" s="2"/>
      <c r="EW523" s="2"/>
      <c r="EX523" s="2"/>
      <c r="EY523" s="2"/>
      <c r="EZ523" s="2"/>
      <c r="FA523" s="2"/>
      <c r="FB523" s="2"/>
      <c r="FC523" s="2"/>
      <c r="FD523" s="2"/>
      <c r="FE523" s="2"/>
      <c r="FF523" s="2"/>
      <c r="FG523" s="2"/>
      <c r="FH523" s="2"/>
      <c r="FI523" s="2"/>
      <c r="FJ523" s="2"/>
      <c r="FK523" s="2"/>
      <c r="FL523" s="2"/>
      <c r="FM523" s="2"/>
      <c r="FN523" s="2"/>
      <c r="FO523" s="2"/>
      <c r="FP523" s="2"/>
      <c r="FQ523" s="2"/>
      <c r="FR523" s="2"/>
      <c r="FS523" s="2"/>
      <c r="FT523" s="2"/>
      <c r="FU523" s="2"/>
      <c r="FV523" s="2"/>
      <c r="FW523" s="2"/>
      <c r="FX523" s="2"/>
      <c r="FY523" s="2"/>
      <c r="FZ523" s="2"/>
      <c r="GA523" s="2"/>
      <c r="GB523" s="2"/>
      <c r="GC523" s="2"/>
      <c r="GD523" s="2"/>
      <c r="GE523" s="2"/>
      <c r="GF523" s="2"/>
      <c r="GG523" s="2"/>
      <c r="GH523" s="2"/>
      <c r="GI523" s="2"/>
      <c r="GJ523" s="2"/>
      <c r="GK523" s="2"/>
      <c r="GL523" s="2"/>
      <c r="GM523" s="2"/>
      <c r="GN523" s="2"/>
      <c r="GO523" s="2"/>
      <c r="GP523" s="2"/>
      <c r="GQ523" s="2"/>
      <c r="GR523" s="2"/>
      <c r="GS523" s="2"/>
      <c r="GT523" s="2"/>
      <c r="GU523" s="2"/>
      <c r="GV523" s="2"/>
      <c r="GW523" s="2"/>
      <c r="GX523" s="2"/>
      <c r="GY523" s="2"/>
      <c r="GZ523" s="2"/>
      <c r="HA523" s="2"/>
      <c r="HB523" s="2"/>
      <c r="HC523" s="2"/>
      <c r="HD523" s="2"/>
      <c r="HE523" s="2"/>
      <c r="HF523" s="2"/>
      <c r="HG523" s="2"/>
      <c r="HH523" s="2"/>
      <c r="HI523" s="2"/>
      <c r="HJ523" s="2"/>
      <c r="HK523" s="2"/>
      <c r="HL523" s="2"/>
      <c r="HM523" s="2"/>
      <c r="HN523" s="2"/>
      <c r="HO523" s="2"/>
      <c r="HP523" s="2"/>
      <c r="HQ523" s="2"/>
      <c r="HR523" s="2"/>
      <c r="HS523" s="2"/>
    </row>
    <row r="524" spans="1:227" s="14" customFormat="1" x14ac:dyDescent="0.2">
      <c r="A524" s="20"/>
      <c r="B524" s="58"/>
      <c r="C524" s="58"/>
      <c r="D524" s="271"/>
      <c r="E524" s="9"/>
      <c r="F524" s="9"/>
      <c r="G524" s="47"/>
      <c r="H524" s="9"/>
      <c r="I524" s="59"/>
      <c r="J524" s="59"/>
      <c r="K524" s="59"/>
      <c r="L524" s="59"/>
      <c r="M524" s="25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</row>
    <row r="525" spans="1:227" s="14" customFormat="1" x14ac:dyDescent="0.2">
      <c r="A525" s="20"/>
      <c r="B525" s="58"/>
      <c r="C525" s="58"/>
      <c r="D525" s="271"/>
      <c r="E525" s="9"/>
      <c r="F525" s="9"/>
      <c r="G525" s="47"/>
      <c r="H525" s="9"/>
      <c r="I525" s="59"/>
      <c r="J525" s="59"/>
      <c r="K525" s="59"/>
      <c r="L525" s="59"/>
      <c r="M525" s="25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  <c r="DT525" s="2"/>
      <c r="DU525" s="2"/>
      <c r="DV525" s="2"/>
      <c r="DW525" s="2"/>
      <c r="DX525" s="2"/>
      <c r="DY525" s="2"/>
      <c r="DZ525" s="2"/>
      <c r="EA525" s="2"/>
      <c r="EB525" s="2"/>
      <c r="EC525" s="2"/>
      <c r="ED525" s="2"/>
      <c r="EE525" s="2"/>
      <c r="EF525" s="2"/>
      <c r="EG525" s="2"/>
      <c r="EH525" s="2"/>
      <c r="EI525" s="2"/>
      <c r="EJ525" s="2"/>
      <c r="EK525" s="2"/>
      <c r="EL525" s="2"/>
      <c r="EM525" s="2"/>
      <c r="EN525" s="2"/>
      <c r="EO525" s="2"/>
      <c r="EP525" s="2"/>
      <c r="EQ525" s="2"/>
      <c r="ER525" s="2"/>
      <c r="ES525" s="2"/>
      <c r="ET525" s="2"/>
      <c r="EU525" s="2"/>
      <c r="EV525" s="2"/>
      <c r="EW525" s="2"/>
      <c r="EX525" s="2"/>
      <c r="EY525" s="2"/>
      <c r="EZ525" s="2"/>
      <c r="FA525" s="2"/>
      <c r="FB525" s="2"/>
      <c r="FC525" s="2"/>
      <c r="FD525" s="2"/>
      <c r="FE525" s="2"/>
      <c r="FF525" s="2"/>
      <c r="FG525" s="2"/>
      <c r="FH525" s="2"/>
      <c r="FI525" s="2"/>
      <c r="FJ525" s="2"/>
      <c r="FK525" s="2"/>
      <c r="FL525" s="2"/>
      <c r="FM525" s="2"/>
      <c r="FN525" s="2"/>
      <c r="FO525" s="2"/>
      <c r="FP525" s="2"/>
      <c r="FQ525" s="2"/>
      <c r="FR525" s="2"/>
      <c r="FS525" s="2"/>
      <c r="FT525" s="2"/>
      <c r="FU525" s="2"/>
      <c r="FV525" s="2"/>
      <c r="FW525" s="2"/>
      <c r="FX525" s="2"/>
      <c r="FY525" s="2"/>
      <c r="FZ525" s="2"/>
      <c r="GA525" s="2"/>
      <c r="GB525" s="2"/>
      <c r="GC525" s="2"/>
      <c r="GD525" s="2"/>
      <c r="GE525" s="2"/>
      <c r="GF525" s="2"/>
      <c r="GG525" s="2"/>
      <c r="GH525" s="2"/>
      <c r="GI525" s="2"/>
      <c r="GJ525" s="2"/>
      <c r="GK525" s="2"/>
      <c r="GL525" s="2"/>
      <c r="GM525" s="2"/>
      <c r="GN525" s="2"/>
      <c r="GO525" s="2"/>
      <c r="GP525" s="2"/>
      <c r="GQ525" s="2"/>
      <c r="GR525" s="2"/>
      <c r="GS525" s="2"/>
      <c r="GT525" s="2"/>
      <c r="GU525" s="2"/>
      <c r="GV525" s="2"/>
      <c r="GW525" s="2"/>
      <c r="GX525" s="2"/>
      <c r="GY525" s="2"/>
      <c r="GZ525" s="2"/>
      <c r="HA525" s="2"/>
      <c r="HB525" s="2"/>
      <c r="HC525" s="2"/>
      <c r="HD525" s="2"/>
      <c r="HE525" s="2"/>
      <c r="HF525" s="2"/>
      <c r="HG525" s="2"/>
      <c r="HH525" s="2"/>
      <c r="HI525" s="2"/>
      <c r="HJ525" s="2"/>
      <c r="HK525" s="2"/>
      <c r="HL525" s="2"/>
      <c r="HM525" s="2"/>
      <c r="HN525" s="2"/>
      <c r="HO525" s="2"/>
      <c r="HP525" s="2"/>
      <c r="HQ525" s="2"/>
      <c r="HR525" s="2"/>
      <c r="HS525" s="2"/>
    </row>
    <row r="526" spans="1:227" s="14" customFormat="1" x14ac:dyDescent="0.2">
      <c r="A526" s="20"/>
      <c r="B526" s="58"/>
      <c r="C526" s="58"/>
      <c r="D526" s="271"/>
      <c r="E526" s="9"/>
      <c r="F526" s="9"/>
      <c r="G526" s="47"/>
      <c r="H526" s="9"/>
      <c r="I526" s="59"/>
      <c r="J526" s="59"/>
      <c r="K526" s="59"/>
      <c r="L526" s="59"/>
      <c r="M526" s="25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</row>
    <row r="527" spans="1:227" s="14" customFormat="1" x14ac:dyDescent="0.2">
      <c r="A527" s="20"/>
      <c r="B527" s="58"/>
      <c r="C527" s="58"/>
      <c r="D527" s="271"/>
      <c r="E527" s="9"/>
      <c r="F527" s="9"/>
      <c r="G527" s="47"/>
      <c r="H527" s="9"/>
      <c r="I527" s="59"/>
      <c r="J527" s="59"/>
      <c r="K527" s="59"/>
      <c r="L527" s="59"/>
      <c r="M527" s="25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</row>
    <row r="528" spans="1:227" s="14" customFormat="1" x14ac:dyDescent="0.2">
      <c r="A528" s="20"/>
      <c r="B528" s="58"/>
      <c r="C528" s="58"/>
      <c r="D528" s="271"/>
      <c r="E528" s="9"/>
      <c r="F528" s="9"/>
      <c r="G528" s="47"/>
      <c r="H528" s="9"/>
      <c r="I528" s="59"/>
      <c r="J528" s="59"/>
      <c r="K528" s="59"/>
      <c r="L528" s="59"/>
      <c r="M528" s="25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</row>
    <row r="529" spans="1:227" s="14" customFormat="1" x14ac:dyDescent="0.2">
      <c r="A529" s="20"/>
      <c r="B529" s="58"/>
      <c r="C529" s="58"/>
      <c r="D529" s="271"/>
      <c r="E529" s="9"/>
      <c r="F529" s="9"/>
      <c r="G529" s="47"/>
      <c r="H529" s="9"/>
      <c r="I529" s="59"/>
      <c r="J529" s="59"/>
      <c r="K529" s="59"/>
      <c r="L529" s="59"/>
      <c r="M529" s="25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  <c r="DT529" s="2"/>
      <c r="DU529" s="2"/>
      <c r="DV529" s="2"/>
      <c r="DW529" s="2"/>
      <c r="DX529" s="2"/>
      <c r="DY529" s="2"/>
      <c r="DZ529" s="2"/>
      <c r="EA529" s="2"/>
      <c r="EB529" s="2"/>
      <c r="EC529" s="2"/>
      <c r="ED529" s="2"/>
      <c r="EE529" s="2"/>
      <c r="EF529" s="2"/>
      <c r="EG529" s="2"/>
      <c r="EH529" s="2"/>
      <c r="EI529" s="2"/>
      <c r="EJ529" s="2"/>
      <c r="EK529" s="2"/>
      <c r="EL529" s="2"/>
      <c r="EM529" s="2"/>
      <c r="EN529" s="2"/>
      <c r="EO529" s="2"/>
      <c r="EP529" s="2"/>
      <c r="EQ529" s="2"/>
      <c r="ER529" s="2"/>
      <c r="ES529" s="2"/>
      <c r="ET529" s="2"/>
      <c r="EU529" s="2"/>
      <c r="EV529" s="2"/>
      <c r="EW529" s="2"/>
      <c r="EX529" s="2"/>
      <c r="EY529" s="2"/>
      <c r="EZ529" s="2"/>
      <c r="FA529" s="2"/>
      <c r="FB529" s="2"/>
      <c r="FC529" s="2"/>
      <c r="FD529" s="2"/>
      <c r="FE529" s="2"/>
      <c r="FF529" s="2"/>
      <c r="FG529" s="2"/>
      <c r="FH529" s="2"/>
      <c r="FI529" s="2"/>
      <c r="FJ529" s="2"/>
      <c r="FK529" s="2"/>
      <c r="FL529" s="2"/>
      <c r="FM529" s="2"/>
      <c r="FN529" s="2"/>
      <c r="FO529" s="2"/>
      <c r="FP529" s="2"/>
      <c r="FQ529" s="2"/>
      <c r="FR529" s="2"/>
      <c r="FS529" s="2"/>
      <c r="FT529" s="2"/>
      <c r="FU529" s="2"/>
      <c r="FV529" s="2"/>
      <c r="FW529" s="2"/>
      <c r="FX529" s="2"/>
      <c r="FY529" s="2"/>
      <c r="FZ529" s="2"/>
      <c r="GA529" s="2"/>
      <c r="GB529" s="2"/>
      <c r="GC529" s="2"/>
      <c r="GD529" s="2"/>
      <c r="GE529" s="2"/>
      <c r="GF529" s="2"/>
      <c r="GG529" s="2"/>
      <c r="GH529" s="2"/>
      <c r="GI529" s="2"/>
      <c r="GJ529" s="2"/>
      <c r="GK529" s="2"/>
      <c r="GL529" s="2"/>
      <c r="GM529" s="2"/>
      <c r="GN529" s="2"/>
      <c r="GO529" s="2"/>
      <c r="GP529" s="2"/>
      <c r="GQ529" s="2"/>
      <c r="GR529" s="2"/>
      <c r="GS529" s="2"/>
      <c r="GT529" s="2"/>
      <c r="GU529" s="2"/>
      <c r="GV529" s="2"/>
      <c r="GW529" s="2"/>
      <c r="GX529" s="2"/>
      <c r="GY529" s="2"/>
      <c r="GZ529" s="2"/>
      <c r="HA529" s="2"/>
      <c r="HB529" s="2"/>
      <c r="HC529" s="2"/>
      <c r="HD529" s="2"/>
      <c r="HE529" s="2"/>
      <c r="HF529" s="2"/>
      <c r="HG529" s="2"/>
      <c r="HH529" s="2"/>
      <c r="HI529" s="2"/>
      <c r="HJ529" s="2"/>
      <c r="HK529" s="2"/>
      <c r="HL529" s="2"/>
      <c r="HM529" s="2"/>
      <c r="HN529" s="2"/>
      <c r="HO529" s="2"/>
      <c r="HP529" s="2"/>
      <c r="HQ529" s="2"/>
      <c r="HR529" s="2"/>
      <c r="HS529" s="2"/>
    </row>
    <row r="530" spans="1:227" s="14" customFormat="1" x14ac:dyDescent="0.2">
      <c r="A530" s="20"/>
      <c r="B530" s="58"/>
      <c r="C530" s="58"/>
      <c r="D530" s="271"/>
      <c r="E530" s="9"/>
      <c r="F530" s="9"/>
      <c r="G530" s="47"/>
      <c r="H530" s="9"/>
      <c r="I530" s="59"/>
      <c r="J530" s="59"/>
      <c r="K530" s="59"/>
      <c r="L530" s="59"/>
      <c r="M530" s="25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  <c r="DT530" s="2"/>
      <c r="DU530" s="2"/>
      <c r="DV530" s="2"/>
      <c r="DW530" s="2"/>
      <c r="DX530" s="2"/>
      <c r="DY530" s="2"/>
      <c r="DZ530" s="2"/>
      <c r="EA530" s="2"/>
      <c r="EB530" s="2"/>
      <c r="EC530" s="2"/>
      <c r="ED530" s="2"/>
      <c r="EE530" s="2"/>
      <c r="EF530" s="2"/>
      <c r="EG530" s="2"/>
      <c r="EH530" s="2"/>
      <c r="EI530" s="2"/>
      <c r="EJ530" s="2"/>
      <c r="EK530" s="2"/>
      <c r="EL530" s="2"/>
      <c r="EM530" s="2"/>
      <c r="EN530" s="2"/>
      <c r="EO530" s="2"/>
      <c r="EP530" s="2"/>
      <c r="EQ530" s="2"/>
      <c r="ER530" s="2"/>
      <c r="ES530" s="2"/>
      <c r="ET530" s="2"/>
      <c r="EU530" s="2"/>
      <c r="EV530" s="2"/>
      <c r="EW530" s="2"/>
      <c r="EX530" s="2"/>
      <c r="EY530" s="2"/>
      <c r="EZ530" s="2"/>
      <c r="FA530" s="2"/>
      <c r="FB530" s="2"/>
      <c r="FC530" s="2"/>
      <c r="FD530" s="2"/>
      <c r="FE530" s="2"/>
      <c r="FF530" s="2"/>
      <c r="FG530" s="2"/>
      <c r="FH530" s="2"/>
      <c r="FI530" s="2"/>
      <c r="FJ530" s="2"/>
      <c r="FK530" s="2"/>
      <c r="FL530" s="2"/>
      <c r="FM530" s="2"/>
      <c r="FN530" s="2"/>
      <c r="FO530" s="2"/>
      <c r="FP530" s="2"/>
      <c r="FQ530" s="2"/>
      <c r="FR530" s="2"/>
      <c r="FS530" s="2"/>
      <c r="FT530" s="2"/>
      <c r="FU530" s="2"/>
      <c r="FV530" s="2"/>
      <c r="FW530" s="2"/>
      <c r="FX530" s="2"/>
      <c r="FY530" s="2"/>
      <c r="FZ530" s="2"/>
      <c r="GA530" s="2"/>
      <c r="GB530" s="2"/>
      <c r="GC530" s="2"/>
      <c r="GD530" s="2"/>
      <c r="GE530" s="2"/>
      <c r="GF530" s="2"/>
      <c r="GG530" s="2"/>
      <c r="GH530" s="2"/>
      <c r="GI530" s="2"/>
      <c r="GJ530" s="2"/>
      <c r="GK530" s="2"/>
      <c r="GL530" s="2"/>
      <c r="GM530" s="2"/>
      <c r="GN530" s="2"/>
      <c r="GO530" s="2"/>
      <c r="GP530" s="2"/>
      <c r="GQ530" s="2"/>
      <c r="GR530" s="2"/>
      <c r="GS530" s="2"/>
      <c r="GT530" s="2"/>
      <c r="GU530" s="2"/>
      <c r="GV530" s="2"/>
      <c r="GW530" s="2"/>
      <c r="GX530" s="2"/>
      <c r="GY530" s="2"/>
      <c r="GZ530" s="2"/>
      <c r="HA530" s="2"/>
      <c r="HB530" s="2"/>
      <c r="HC530" s="2"/>
      <c r="HD530" s="2"/>
      <c r="HE530" s="2"/>
      <c r="HF530" s="2"/>
      <c r="HG530" s="2"/>
      <c r="HH530" s="2"/>
      <c r="HI530" s="2"/>
      <c r="HJ530" s="2"/>
      <c r="HK530" s="2"/>
      <c r="HL530" s="2"/>
      <c r="HM530" s="2"/>
      <c r="HN530" s="2"/>
      <c r="HO530" s="2"/>
      <c r="HP530" s="2"/>
      <c r="HQ530" s="2"/>
      <c r="HR530" s="2"/>
      <c r="HS530" s="2"/>
    </row>
    <row r="531" spans="1:227" s="14" customFormat="1" x14ac:dyDescent="0.2">
      <c r="A531" s="20"/>
      <c r="B531" s="58"/>
      <c r="C531" s="58"/>
      <c r="D531" s="271"/>
      <c r="E531" s="9"/>
      <c r="F531" s="9"/>
      <c r="G531" s="47"/>
      <c r="H531" s="9"/>
      <c r="I531" s="59"/>
      <c r="J531" s="59"/>
      <c r="K531" s="59"/>
      <c r="L531" s="59"/>
      <c r="M531" s="25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  <c r="DT531" s="2"/>
      <c r="DU531" s="2"/>
      <c r="DV531" s="2"/>
      <c r="DW531" s="2"/>
      <c r="DX531" s="2"/>
      <c r="DY531" s="2"/>
      <c r="DZ531" s="2"/>
      <c r="EA531" s="2"/>
      <c r="EB531" s="2"/>
      <c r="EC531" s="2"/>
      <c r="ED531" s="2"/>
      <c r="EE531" s="2"/>
      <c r="EF531" s="2"/>
      <c r="EG531" s="2"/>
      <c r="EH531" s="2"/>
      <c r="EI531" s="2"/>
      <c r="EJ531" s="2"/>
      <c r="EK531" s="2"/>
      <c r="EL531" s="2"/>
      <c r="EM531" s="2"/>
      <c r="EN531" s="2"/>
      <c r="EO531" s="2"/>
      <c r="EP531" s="2"/>
      <c r="EQ531" s="2"/>
      <c r="ER531" s="2"/>
      <c r="ES531" s="2"/>
      <c r="ET531" s="2"/>
      <c r="EU531" s="2"/>
      <c r="EV531" s="2"/>
      <c r="EW531" s="2"/>
      <c r="EX531" s="2"/>
      <c r="EY531" s="2"/>
      <c r="EZ531" s="2"/>
      <c r="FA531" s="2"/>
      <c r="FB531" s="2"/>
      <c r="FC531" s="2"/>
      <c r="FD531" s="2"/>
      <c r="FE531" s="2"/>
      <c r="FF531" s="2"/>
      <c r="FG531" s="2"/>
      <c r="FH531" s="2"/>
      <c r="FI531" s="2"/>
      <c r="FJ531" s="2"/>
      <c r="FK531" s="2"/>
      <c r="FL531" s="2"/>
      <c r="FM531" s="2"/>
      <c r="FN531" s="2"/>
      <c r="FO531" s="2"/>
      <c r="FP531" s="2"/>
      <c r="FQ531" s="2"/>
      <c r="FR531" s="2"/>
      <c r="FS531" s="2"/>
      <c r="FT531" s="2"/>
      <c r="FU531" s="2"/>
      <c r="FV531" s="2"/>
      <c r="FW531" s="2"/>
      <c r="FX531" s="2"/>
      <c r="FY531" s="2"/>
      <c r="FZ531" s="2"/>
      <c r="GA531" s="2"/>
      <c r="GB531" s="2"/>
      <c r="GC531" s="2"/>
      <c r="GD531" s="2"/>
      <c r="GE531" s="2"/>
      <c r="GF531" s="2"/>
      <c r="GG531" s="2"/>
      <c r="GH531" s="2"/>
      <c r="GI531" s="2"/>
      <c r="GJ531" s="2"/>
      <c r="GK531" s="2"/>
      <c r="GL531" s="2"/>
      <c r="GM531" s="2"/>
      <c r="GN531" s="2"/>
      <c r="GO531" s="2"/>
      <c r="GP531" s="2"/>
      <c r="GQ531" s="2"/>
      <c r="GR531" s="2"/>
      <c r="GS531" s="2"/>
      <c r="GT531" s="2"/>
      <c r="GU531" s="2"/>
      <c r="GV531" s="2"/>
      <c r="GW531" s="2"/>
      <c r="GX531" s="2"/>
      <c r="GY531" s="2"/>
      <c r="GZ531" s="2"/>
      <c r="HA531" s="2"/>
      <c r="HB531" s="2"/>
      <c r="HC531" s="2"/>
      <c r="HD531" s="2"/>
      <c r="HE531" s="2"/>
      <c r="HF531" s="2"/>
      <c r="HG531" s="2"/>
      <c r="HH531" s="2"/>
      <c r="HI531" s="2"/>
      <c r="HJ531" s="2"/>
      <c r="HK531" s="2"/>
      <c r="HL531" s="2"/>
      <c r="HM531" s="2"/>
      <c r="HN531" s="2"/>
      <c r="HO531" s="2"/>
      <c r="HP531" s="2"/>
      <c r="HQ531" s="2"/>
      <c r="HR531" s="2"/>
      <c r="HS531" s="2"/>
    </row>
    <row r="532" spans="1:227" s="14" customFormat="1" x14ac:dyDescent="0.2">
      <c r="A532" s="20"/>
      <c r="B532" s="58"/>
      <c r="C532" s="58"/>
      <c r="D532" s="271"/>
      <c r="E532" s="9"/>
      <c r="F532" s="9"/>
      <c r="G532" s="47"/>
      <c r="H532" s="9"/>
      <c r="I532" s="59"/>
      <c r="J532" s="59"/>
      <c r="K532" s="59"/>
      <c r="L532" s="59"/>
      <c r="M532" s="25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</row>
    <row r="533" spans="1:227" s="14" customFormat="1" x14ac:dyDescent="0.2">
      <c r="A533" s="20"/>
      <c r="B533" s="58"/>
      <c r="C533" s="58"/>
      <c r="D533" s="271"/>
      <c r="E533" s="9"/>
      <c r="F533" s="9"/>
      <c r="G533" s="47"/>
      <c r="H533" s="9"/>
      <c r="I533" s="59"/>
      <c r="J533" s="59"/>
      <c r="K533" s="59"/>
      <c r="L533" s="59"/>
      <c r="M533" s="25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</row>
    <row r="534" spans="1:227" s="14" customFormat="1" x14ac:dyDescent="0.2">
      <c r="A534" s="20"/>
      <c r="B534" s="58"/>
      <c r="C534" s="58"/>
      <c r="D534" s="271"/>
      <c r="E534" s="9"/>
      <c r="F534" s="9"/>
      <c r="G534" s="47"/>
      <c r="H534" s="9"/>
      <c r="I534" s="59"/>
      <c r="J534" s="59"/>
      <c r="K534" s="59"/>
      <c r="L534" s="59"/>
      <c r="M534" s="25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  <c r="DT534" s="2"/>
      <c r="DU534" s="2"/>
      <c r="DV534" s="2"/>
      <c r="DW534" s="2"/>
      <c r="DX534" s="2"/>
      <c r="DY534" s="2"/>
      <c r="DZ534" s="2"/>
      <c r="EA534" s="2"/>
      <c r="EB534" s="2"/>
      <c r="EC534" s="2"/>
      <c r="ED534" s="2"/>
      <c r="EE534" s="2"/>
      <c r="EF534" s="2"/>
      <c r="EG534" s="2"/>
      <c r="EH534" s="2"/>
      <c r="EI534" s="2"/>
      <c r="EJ534" s="2"/>
      <c r="EK534" s="2"/>
      <c r="EL534" s="2"/>
      <c r="EM534" s="2"/>
      <c r="EN534" s="2"/>
      <c r="EO534" s="2"/>
      <c r="EP534" s="2"/>
      <c r="EQ534" s="2"/>
      <c r="ER534" s="2"/>
      <c r="ES534" s="2"/>
      <c r="ET534" s="2"/>
      <c r="EU534" s="2"/>
      <c r="EV534" s="2"/>
      <c r="EW534" s="2"/>
      <c r="EX534" s="2"/>
      <c r="EY534" s="2"/>
      <c r="EZ534" s="2"/>
      <c r="FA534" s="2"/>
      <c r="FB534" s="2"/>
      <c r="FC534" s="2"/>
      <c r="FD534" s="2"/>
      <c r="FE534" s="2"/>
      <c r="FF534" s="2"/>
      <c r="FG534" s="2"/>
      <c r="FH534" s="2"/>
      <c r="FI534" s="2"/>
      <c r="FJ534" s="2"/>
      <c r="FK534" s="2"/>
      <c r="FL534" s="2"/>
      <c r="FM534" s="2"/>
      <c r="FN534" s="2"/>
      <c r="FO534" s="2"/>
      <c r="FP534" s="2"/>
      <c r="FQ534" s="2"/>
      <c r="FR534" s="2"/>
      <c r="FS534" s="2"/>
      <c r="FT534" s="2"/>
      <c r="FU534" s="2"/>
      <c r="FV534" s="2"/>
      <c r="FW534" s="2"/>
      <c r="FX534" s="2"/>
      <c r="FY534" s="2"/>
      <c r="FZ534" s="2"/>
      <c r="GA534" s="2"/>
      <c r="GB534" s="2"/>
      <c r="GC534" s="2"/>
      <c r="GD534" s="2"/>
      <c r="GE534" s="2"/>
      <c r="GF534" s="2"/>
      <c r="GG534" s="2"/>
      <c r="GH534" s="2"/>
      <c r="GI534" s="2"/>
      <c r="GJ534" s="2"/>
      <c r="GK534" s="2"/>
      <c r="GL534" s="2"/>
      <c r="GM534" s="2"/>
      <c r="GN534" s="2"/>
      <c r="GO534" s="2"/>
      <c r="GP534" s="2"/>
      <c r="GQ534" s="2"/>
      <c r="GR534" s="2"/>
      <c r="GS534" s="2"/>
      <c r="GT534" s="2"/>
      <c r="GU534" s="2"/>
      <c r="GV534" s="2"/>
      <c r="GW534" s="2"/>
      <c r="GX534" s="2"/>
      <c r="GY534" s="2"/>
      <c r="GZ534" s="2"/>
      <c r="HA534" s="2"/>
      <c r="HB534" s="2"/>
      <c r="HC534" s="2"/>
      <c r="HD534" s="2"/>
      <c r="HE534" s="2"/>
      <c r="HF534" s="2"/>
      <c r="HG534" s="2"/>
      <c r="HH534" s="2"/>
      <c r="HI534" s="2"/>
      <c r="HJ534" s="2"/>
      <c r="HK534" s="2"/>
      <c r="HL534" s="2"/>
      <c r="HM534" s="2"/>
      <c r="HN534" s="2"/>
      <c r="HO534" s="2"/>
      <c r="HP534" s="2"/>
      <c r="HQ534" s="2"/>
      <c r="HR534" s="2"/>
      <c r="HS534" s="2"/>
    </row>
    <row r="535" spans="1:227" s="14" customFormat="1" x14ac:dyDescent="0.2">
      <c r="A535" s="20"/>
      <c r="B535" s="58"/>
      <c r="C535" s="58"/>
      <c r="D535" s="271"/>
      <c r="E535" s="9"/>
      <c r="F535" s="9"/>
      <c r="G535" s="47"/>
      <c r="H535" s="9"/>
      <c r="I535" s="59"/>
      <c r="J535" s="59"/>
      <c r="K535" s="59"/>
      <c r="L535" s="59"/>
      <c r="M535" s="25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</row>
    <row r="536" spans="1:227" s="14" customFormat="1" x14ac:dyDescent="0.2">
      <c r="A536" s="20"/>
      <c r="B536" s="58"/>
      <c r="C536" s="58"/>
      <c r="D536" s="271"/>
      <c r="E536" s="9"/>
      <c r="F536" s="9"/>
      <c r="G536" s="47"/>
      <c r="H536" s="9"/>
      <c r="I536" s="59"/>
      <c r="J536" s="59"/>
      <c r="K536" s="59"/>
      <c r="L536" s="59"/>
      <c r="M536" s="25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</row>
    <row r="537" spans="1:227" s="14" customFormat="1" x14ac:dyDescent="0.2">
      <c r="A537" s="20"/>
      <c r="B537" s="58"/>
      <c r="C537" s="58"/>
      <c r="D537" s="271"/>
      <c r="E537" s="9"/>
      <c r="F537" s="9"/>
      <c r="G537" s="47"/>
      <c r="H537" s="9"/>
      <c r="I537" s="59"/>
      <c r="J537" s="59"/>
      <c r="K537" s="59"/>
      <c r="L537" s="59"/>
      <c r="M537" s="25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</row>
    <row r="538" spans="1:227" s="14" customFormat="1" x14ac:dyDescent="0.2">
      <c r="A538" s="20"/>
      <c r="B538" s="58"/>
      <c r="C538" s="58"/>
      <c r="D538" s="271"/>
      <c r="E538" s="9"/>
      <c r="F538" s="9"/>
      <c r="G538" s="47"/>
      <c r="H538" s="9"/>
      <c r="I538" s="59"/>
      <c r="J538" s="59"/>
      <c r="K538" s="59"/>
      <c r="L538" s="59"/>
      <c r="M538" s="25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</row>
    <row r="539" spans="1:227" s="14" customFormat="1" x14ac:dyDescent="0.2">
      <c r="A539" s="20"/>
      <c r="B539" s="58"/>
      <c r="C539" s="58"/>
      <c r="D539" s="271"/>
      <c r="E539" s="9"/>
      <c r="F539" s="9"/>
      <c r="G539" s="47"/>
      <c r="H539" s="9"/>
      <c r="I539" s="59"/>
      <c r="J539" s="59"/>
      <c r="K539" s="59"/>
      <c r="L539" s="59"/>
      <c r="M539" s="25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</row>
    <row r="540" spans="1:227" s="14" customFormat="1" x14ac:dyDescent="0.2">
      <c r="A540" s="20"/>
      <c r="B540" s="58"/>
      <c r="C540" s="58"/>
      <c r="D540" s="271"/>
      <c r="E540" s="9"/>
      <c r="F540" s="9"/>
      <c r="G540" s="47"/>
      <c r="H540" s="9"/>
      <c r="I540" s="59"/>
      <c r="J540" s="59"/>
      <c r="K540" s="59"/>
      <c r="L540" s="59"/>
      <c r="M540" s="25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  <c r="DT540" s="2"/>
      <c r="DU540" s="2"/>
      <c r="DV540" s="2"/>
      <c r="DW540" s="2"/>
      <c r="DX540" s="2"/>
      <c r="DY540" s="2"/>
      <c r="DZ540" s="2"/>
      <c r="EA540" s="2"/>
      <c r="EB540" s="2"/>
      <c r="EC540" s="2"/>
      <c r="ED540" s="2"/>
      <c r="EE540" s="2"/>
      <c r="EF540" s="2"/>
      <c r="EG540" s="2"/>
      <c r="EH540" s="2"/>
      <c r="EI540" s="2"/>
      <c r="EJ540" s="2"/>
      <c r="EK540" s="2"/>
      <c r="EL540" s="2"/>
      <c r="EM540" s="2"/>
      <c r="EN540" s="2"/>
      <c r="EO540" s="2"/>
      <c r="EP540" s="2"/>
      <c r="EQ540" s="2"/>
      <c r="ER540" s="2"/>
      <c r="ES540" s="2"/>
      <c r="ET540" s="2"/>
      <c r="EU540" s="2"/>
      <c r="EV540" s="2"/>
      <c r="EW540" s="2"/>
      <c r="EX540" s="2"/>
      <c r="EY540" s="2"/>
      <c r="EZ540" s="2"/>
      <c r="FA540" s="2"/>
      <c r="FB540" s="2"/>
      <c r="FC540" s="2"/>
      <c r="FD540" s="2"/>
      <c r="FE540" s="2"/>
      <c r="FF540" s="2"/>
      <c r="FG540" s="2"/>
      <c r="FH540" s="2"/>
      <c r="FI540" s="2"/>
      <c r="FJ540" s="2"/>
      <c r="FK540" s="2"/>
      <c r="FL540" s="2"/>
      <c r="FM540" s="2"/>
      <c r="FN540" s="2"/>
      <c r="FO540" s="2"/>
      <c r="FP540" s="2"/>
      <c r="FQ540" s="2"/>
      <c r="FR540" s="2"/>
      <c r="FS540" s="2"/>
      <c r="FT540" s="2"/>
      <c r="FU540" s="2"/>
      <c r="FV540" s="2"/>
      <c r="FW540" s="2"/>
      <c r="FX540" s="2"/>
      <c r="FY540" s="2"/>
      <c r="FZ540" s="2"/>
      <c r="GA540" s="2"/>
      <c r="GB540" s="2"/>
      <c r="GC540" s="2"/>
      <c r="GD540" s="2"/>
      <c r="GE540" s="2"/>
      <c r="GF540" s="2"/>
      <c r="GG540" s="2"/>
      <c r="GH540" s="2"/>
      <c r="GI540" s="2"/>
      <c r="GJ540" s="2"/>
      <c r="GK540" s="2"/>
      <c r="GL540" s="2"/>
      <c r="GM540" s="2"/>
      <c r="GN540" s="2"/>
      <c r="GO540" s="2"/>
      <c r="GP540" s="2"/>
      <c r="GQ540" s="2"/>
      <c r="GR540" s="2"/>
      <c r="GS540" s="2"/>
      <c r="GT540" s="2"/>
      <c r="GU540" s="2"/>
      <c r="GV540" s="2"/>
      <c r="GW540" s="2"/>
      <c r="GX540" s="2"/>
      <c r="GY540" s="2"/>
      <c r="GZ540" s="2"/>
      <c r="HA540" s="2"/>
      <c r="HB540" s="2"/>
      <c r="HC540" s="2"/>
      <c r="HD540" s="2"/>
      <c r="HE540" s="2"/>
      <c r="HF540" s="2"/>
      <c r="HG540" s="2"/>
      <c r="HH540" s="2"/>
      <c r="HI540" s="2"/>
      <c r="HJ540" s="2"/>
      <c r="HK540" s="2"/>
      <c r="HL540" s="2"/>
      <c r="HM540" s="2"/>
      <c r="HN540" s="2"/>
      <c r="HO540" s="2"/>
      <c r="HP540" s="2"/>
      <c r="HQ540" s="2"/>
      <c r="HR540" s="2"/>
      <c r="HS540" s="2"/>
    </row>
    <row r="541" spans="1:227" s="14" customFormat="1" x14ac:dyDescent="0.2">
      <c r="A541" s="20"/>
      <c r="B541" s="58"/>
      <c r="C541" s="58"/>
      <c r="D541" s="271"/>
      <c r="E541" s="9"/>
      <c r="F541" s="9"/>
      <c r="G541" s="47"/>
      <c r="H541" s="9"/>
      <c r="I541" s="59"/>
      <c r="J541" s="59"/>
      <c r="K541" s="59"/>
      <c r="L541" s="59"/>
      <c r="M541" s="25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  <c r="DT541" s="2"/>
      <c r="DU541" s="2"/>
      <c r="DV541" s="2"/>
      <c r="DW541" s="2"/>
      <c r="DX541" s="2"/>
      <c r="DY541" s="2"/>
      <c r="DZ541" s="2"/>
      <c r="EA541" s="2"/>
      <c r="EB541" s="2"/>
      <c r="EC541" s="2"/>
      <c r="ED541" s="2"/>
      <c r="EE541" s="2"/>
      <c r="EF541" s="2"/>
      <c r="EG541" s="2"/>
      <c r="EH541" s="2"/>
      <c r="EI541" s="2"/>
      <c r="EJ541" s="2"/>
      <c r="EK541" s="2"/>
      <c r="EL541" s="2"/>
      <c r="EM541" s="2"/>
      <c r="EN541" s="2"/>
      <c r="EO541" s="2"/>
      <c r="EP541" s="2"/>
      <c r="EQ541" s="2"/>
      <c r="ER541" s="2"/>
      <c r="ES541" s="2"/>
      <c r="ET541" s="2"/>
      <c r="EU541" s="2"/>
      <c r="EV541" s="2"/>
      <c r="EW541" s="2"/>
      <c r="EX541" s="2"/>
      <c r="EY541" s="2"/>
      <c r="EZ541" s="2"/>
      <c r="FA541" s="2"/>
      <c r="FB541" s="2"/>
      <c r="FC541" s="2"/>
      <c r="FD541" s="2"/>
      <c r="FE541" s="2"/>
      <c r="FF541" s="2"/>
      <c r="FG541" s="2"/>
      <c r="FH541" s="2"/>
      <c r="FI541" s="2"/>
      <c r="FJ541" s="2"/>
      <c r="FK541" s="2"/>
      <c r="FL541" s="2"/>
      <c r="FM541" s="2"/>
      <c r="FN541" s="2"/>
      <c r="FO541" s="2"/>
      <c r="FP541" s="2"/>
      <c r="FQ541" s="2"/>
      <c r="FR541" s="2"/>
      <c r="FS541" s="2"/>
      <c r="FT541" s="2"/>
      <c r="FU541" s="2"/>
      <c r="FV541" s="2"/>
      <c r="FW541" s="2"/>
      <c r="FX541" s="2"/>
      <c r="FY541" s="2"/>
      <c r="FZ541" s="2"/>
      <c r="GA541" s="2"/>
      <c r="GB541" s="2"/>
      <c r="GC541" s="2"/>
      <c r="GD541" s="2"/>
      <c r="GE541" s="2"/>
      <c r="GF541" s="2"/>
      <c r="GG541" s="2"/>
      <c r="GH541" s="2"/>
      <c r="GI541" s="2"/>
      <c r="GJ541" s="2"/>
      <c r="GK541" s="2"/>
      <c r="GL541" s="2"/>
      <c r="GM541" s="2"/>
      <c r="GN541" s="2"/>
      <c r="GO541" s="2"/>
      <c r="GP541" s="2"/>
      <c r="GQ541" s="2"/>
      <c r="GR541" s="2"/>
      <c r="GS541" s="2"/>
      <c r="GT541" s="2"/>
      <c r="GU541" s="2"/>
      <c r="GV541" s="2"/>
      <c r="GW541" s="2"/>
      <c r="GX541" s="2"/>
      <c r="GY541" s="2"/>
      <c r="GZ541" s="2"/>
      <c r="HA541" s="2"/>
      <c r="HB541" s="2"/>
      <c r="HC541" s="2"/>
      <c r="HD541" s="2"/>
      <c r="HE541" s="2"/>
      <c r="HF541" s="2"/>
      <c r="HG541" s="2"/>
      <c r="HH541" s="2"/>
      <c r="HI541" s="2"/>
      <c r="HJ541" s="2"/>
      <c r="HK541" s="2"/>
      <c r="HL541" s="2"/>
      <c r="HM541" s="2"/>
      <c r="HN541" s="2"/>
      <c r="HO541" s="2"/>
      <c r="HP541" s="2"/>
      <c r="HQ541" s="2"/>
      <c r="HR541" s="2"/>
      <c r="HS541" s="2"/>
    </row>
    <row r="542" spans="1:227" s="14" customFormat="1" x14ac:dyDescent="0.2">
      <c r="A542" s="20"/>
      <c r="B542" s="58"/>
      <c r="C542" s="58"/>
      <c r="D542" s="271"/>
      <c r="E542" s="9"/>
      <c r="F542" s="9"/>
      <c r="G542" s="47"/>
      <c r="H542" s="9"/>
      <c r="I542" s="59"/>
      <c r="J542" s="59"/>
      <c r="K542" s="59"/>
      <c r="L542" s="59"/>
      <c r="M542" s="25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</row>
    <row r="543" spans="1:227" s="14" customFormat="1" x14ac:dyDescent="0.2">
      <c r="A543" s="20"/>
      <c r="B543" s="58"/>
      <c r="C543" s="58"/>
      <c r="D543" s="271"/>
      <c r="E543" s="9"/>
      <c r="F543" s="9"/>
      <c r="G543" s="47"/>
      <c r="H543" s="9"/>
      <c r="I543" s="59"/>
      <c r="J543" s="59"/>
      <c r="K543" s="59"/>
      <c r="L543" s="59"/>
      <c r="M543" s="25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</row>
    <row r="544" spans="1:227" s="14" customFormat="1" x14ac:dyDescent="0.2">
      <c r="A544" s="20"/>
      <c r="B544" s="58"/>
      <c r="C544" s="58"/>
      <c r="D544" s="271"/>
      <c r="E544" s="9"/>
      <c r="F544" s="9"/>
      <c r="G544" s="47"/>
      <c r="H544" s="9"/>
      <c r="I544" s="59"/>
      <c r="J544" s="59"/>
      <c r="K544" s="59"/>
      <c r="L544" s="59"/>
      <c r="M544" s="25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</row>
    <row r="545" spans="1:227" s="14" customFormat="1" x14ac:dyDescent="0.2">
      <c r="A545" s="20"/>
      <c r="B545" s="58"/>
      <c r="C545" s="58"/>
      <c r="D545" s="271"/>
      <c r="E545" s="9"/>
      <c r="F545" s="9"/>
      <c r="G545" s="47"/>
      <c r="H545" s="9"/>
      <c r="I545" s="59"/>
      <c r="J545" s="59"/>
      <c r="K545" s="59"/>
      <c r="L545" s="59"/>
      <c r="M545" s="25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</row>
    <row r="546" spans="1:227" s="14" customFormat="1" x14ac:dyDescent="0.2">
      <c r="A546" s="20"/>
      <c r="B546" s="58"/>
      <c r="C546" s="58"/>
      <c r="D546" s="271"/>
      <c r="E546" s="9"/>
      <c r="F546" s="9"/>
      <c r="G546" s="47"/>
      <c r="H546" s="9"/>
      <c r="I546" s="59"/>
      <c r="J546" s="59"/>
      <c r="K546" s="59"/>
      <c r="L546" s="59"/>
      <c r="M546" s="25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</row>
    <row r="547" spans="1:227" s="14" customFormat="1" x14ac:dyDescent="0.2">
      <c r="A547" s="20"/>
      <c r="B547" s="58"/>
      <c r="C547" s="58"/>
      <c r="D547" s="271"/>
      <c r="E547" s="9"/>
      <c r="F547" s="9"/>
      <c r="G547" s="47"/>
      <c r="H547" s="9"/>
      <c r="I547" s="59"/>
      <c r="J547" s="59"/>
      <c r="K547" s="59"/>
      <c r="L547" s="59"/>
      <c r="M547" s="25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</row>
    <row r="548" spans="1:227" s="14" customFormat="1" x14ac:dyDescent="0.2">
      <c r="A548" s="20"/>
      <c r="B548" s="58"/>
      <c r="C548" s="58"/>
      <c r="D548" s="271"/>
      <c r="E548" s="9"/>
      <c r="F548" s="9"/>
      <c r="G548" s="47"/>
      <c r="H548" s="9"/>
      <c r="I548" s="59"/>
      <c r="J548" s="59"/>
      <c r="K548" s="59"/>
      <c r="L548" s="59"/>
      <c r="M548" s="25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  <c r="DT548" s="2"/>
      <c r="DU548" s="2"/>
      <c r="DV548" s="2"/>
      <c r="DW548" s="2"/>
      <c r="DX548" s="2"/>
      <c r="DY548" s="2"/>
      <c r="DZ548" s="2"/>
      <c r="EA548" s="2"/>
      <c r="EB548" s="2"/>
      <c r="EC548" s="2"/>
      <c r="ED548" s="2"/>
      <c r="EE548" s="2"/>
      <c r="EF548" s="2"/>
      <c r="EG548" s="2"/>
      <c r="EH548" s="2"/>
      <c r="EI548" s="2"/>
      <c r="EJ548" s="2"/>
      <c r="EK548" s="2"/>
      <c r="EL548" s="2"/>
      <c r="EM548" s="2"/>
      <c r="EN548" s="2"/>
      <c r="EO548" s="2"/>
      <c r="EP548" s="2"/>
      <c r="EQ548" s="2"/>
      <c r="ER548" s="2"/>
      <c r="ES548" s="2"/>
      <c r="ET548" s="2"/>
      <c r="EU548" s="2"/>
      <c r="EV548" s="2"/>
      <c r="EW548" s="2"/>
      <c r="EX548" s="2"/>
      <c r="EY548" s="2"/>
      <c r="EZ548" s="2"/>
      <c r="FA548" s="2"/>
      <c r="FB548" s="2"/>
      <c r="FC548" s="2"/>
      <c r="FD548" s="2"/>
      <c r="FE548" s="2"/>
      <c r="FF548" s="2"/>
      <c r="FG548" s="2"/>
      <c r="FH548" s="2"/>
      <c r="FI548" s="2"/>
      <c r="FJ548" s="2"/>
      <c r="FK548" s="2"/>
      <c r="FL548" s="2"/>
      <c r="FM548" s="2"/>
      <c r="FN548" s="2"/>
      <c r="FO548" s="2"/>
      <c r="FP548" s="2"/>
      <c r="FQ548" s="2"/>
      <c r="FR548" s="2"/>
      <c r="FS548" s="2"/>
      <c r="FT548" s="2"/>
      <c r="FU548" s="2"/>
      <c r="FV548" s="2"/>
      <c r="FW548" s="2"/>
      <c r="FX548" s="2"/>
      <c r="FY548" s="2"/>
      <c r="FZ548" s="2"/>
      <c r="GA548" s="2"/>
      <c r="GB548" s="2"/>
      <c r="GC548" s="2"/>
      <c r="GD548" s="2"/>
      <c r="GE548" s="2"/>
      <c r="GF548" s="2"/>
      <c r="GG548" s="2"/>
      <c r="GH548" s="2"/>
      <c r="GI548" s="2"/>
      <c r="GJ548" s="2"/>
      <c r="GK548" s="2"/>
      <c r="GL548" s="2"/>
      <c r="GM548" s="2"/>
      <c r="GN548" s="2"/>
      <c r="GO548" s="2"/>
      <c r="GP548" s="2"/>
      <c r="GQ548" s="2"/>
      <c r="GR548" s="2"/>
      <c r="GS548" s="2"/>
      <c r="GT548" s="2"/>
      <c r="GU548" s="2"/>
      <c r="GV548" s="2"/>
      <c r="GW548" s="2"/>
      <c r="GX548" s="2"/>
      <c r="GY548" s="2"/>
      <c r="GZ548" s="2"/>
      <c r="HA548" s="2"/>
      <c r="HB548" s="2"/>
      <c r="HC548" s="2"/>
      <c r="HD548" s="2"/>
      <c r="HE548" s="2"/>
      <c r="HF548" s="2"/>
      <c r="HG548" s="2"/>
      <c r="HH548" s="2"/>
      <c r="HI548" s="2"/>
      <c r="HJ548" s="2"/>
      <c r="HK548" s="2"/>
      <c r="HL548" s="2"/>
      <c r="HM548" s="2"/>
      <c r="HN548" s="2"/>
      <c r="HO548" s="2"/>
      <c r="HP548" s="2"/>
      <c r="HQ548" s="2"/>
      <c r="HR548" s="2"/>
      <c r="HS548" s="2"/>
    </row>
    <row r="549" spans="1:227" s="14" customFormat="1" x14ac:dyDescent="0.2">
      <c r="A549" s="20"/>
      <c r="B549" s="58"/>
      <c r="C549" s="58"/>
      <c r="D549" s="271"/>
      <c r="E549" s="9"/>
      <c r="F549" s="9"/>
      <c r="G549" s="47"/>
      <c r="H549" s="9"/>
      <c r="I549" s="59"/>
      <c r="J549" s="59"/>
      <c r="K549" s="59"/>
      <c r="L549" s="59"/>
      <c r="M549" s="25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</row>
    <row r="550" spans="1:227" s="14" customFormat="1" x14ac:dyDescent="0.2">
      <c r="A550" s="20"/>
      <c r="B550" s="58"/>
      <c r="C550" s="58"/>
      <c r="D550" s="271"/>
      <c r="E550" s="9"/>
      <c r="F550" s="9"/>
      <c r="G550" s="47"/>
      <c r="H550" s="9"/>
      <c r="I550" s="59"/>
      <c r="J550" s="59"/>
      <c r="K550" s="59"/>
      <c r="L550" s="59"/>
      <c r="M550" s="25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  <c r="DT550" s="2"/>
      <c r="DU550" s="2"/>
      <c r="DV550" s="2"/>
      <c r="DW550" s="2"/>
      <c r="DX550" s="2"/>
      <c r="DY550" s="2"/>
      <c r="DZ550" s="2"/>
      <c r="EA550" s="2"/>
      <c r="EB550" s="2"/>
      <c r="EC550" s="2"/>
      <c r="ED550" s="2"/>
      <c r="EE550" s="2"/>
      <c r="EF550" s="2"/>
      <c r="EG550" s="2"/>
      <c r="EH550" s="2"/>
      <c r="EI550" s="2"/>
      <c r="EJ550" s="2"/>
      <c r="EK550" s="2"/>
      <c r="EL550" s="2"/>
      <c r="EM550" s="2"/>
      <c r="EN550" s="2"/>
      <c r="EO550" s="2"/>
      <c r="EP550" s="2"/>
      <c r="EQ550" s="2"/>
      <c r="ER550" s="2"/>
      <c r="ES550" s="2"/>
      <c r="ET550" s="2"/>
      <c r="EU550" s="2"/>
      <c r="EV550" s="2"/>
      <c r="EW550" s="2"/>
      <c r="EX550" s="2"/>
      <c r="EY550" s="2"/>
      <c r="EZ550" s="2"/>
      <c r="FA550" s="2"/>
      <c r="FB550" s="2"/>
      <c r="FC550" s="2"/>
      <c r="FD550" s="2"/>
      <c r="FE550" s="2"/>
      <c r="FF550" s="2"/>
      <c r="FG550" s="2"/>
      <c r="FH550" s="2"/>
      <c r="FI550" s="2"/>
      <c r="FJ550" s="2"/>
      <c r="FK550" s="2"/>
      <c r="FL550" s="2"/>
      <c r="FM550" s="2"/>
      <c r="FN550" s="2"/>
      <c r="FO550" s="2"/>
      <c r="FP550" s="2"/>
      <c r="FQ550" s="2"/>
      <c r="FR550" s="2"/>
      <c r="FS550" s="2"/>
      <c r="FT550" s="2"/>
      <c r="FU550" s="2"/>
      <c r="FV550" s="2"/>
      <c r="FW550" s="2"/>
      <c r="FX550" s="2"/>
      <c r="FY550" s="2"/>
      <c r="FZ550" s="2"/>
      <c r="GA550" s="2"/>
      <c r="GB550" s="2"/>
      <c r="GC550" s="2"/>
      <c r="GD550" s="2"/>
      <c r="GE550" s="2"/>
      <c r="GF550" s="2"/>
      <c r="GG550" s="2"/>
      <c r="GH550" s="2"/>
      <c r="GI550" s="2"/>
      <c r="GJ550" s="2"/>
      <c r="GK550" s="2"/>
      <c r="GL550" s="2"/>
      <c r="GM550" s="2"/>
      <c r="GN550" s="2"/>
      <c r="GO550" s="2"/>
      <c r="GP550" s="2"/>
      <c r="GQ550" s="2"/>
      <c r="GR550" s="2"/>
      <c r="GS550" s="2"/>
      <c r="GT550" s="2"/>
      <c r="GU550" s="2"/>
      <c r="GV550" s="2"/>
      <c r="GW550" s="2"/>
      <c r="GX550" s="2"/>
      <c r="GY550" s="2"/>
      <c r="GZ550" s="2"/>
      <c r="HA550" s="2"/>
      <c r="HB550" s="2"/>
      <c r="HC550" s="2"/>
      <c r="HD550" s="2"/>
      <c r="HE550" s="2"/>
      <c r="HF550" s="2"/>
      <c r="HG550" s="2"/>
      <c r="HH550" s="2"/>
      <c r="HI550" s="2"/>
      <c r="HJ550" s="2"/>
      <c r="HK550" s="2"/>
      <c r="HL550" s="2"/>
      <c r="HM550" s="2"/>
      <c r="HN550" s="2"/>
      <c r="HO550" s="2"/>
      <c r="HP550" s="2"/>
      <c r="HQ550" s="2"/>
      <c r="HR550" s="2"/>
      <c r="HS550" s="2"/>
    </row>
    <row r="551" spans="1:227" s="14" customFormat="1" x14ac:dyDescent="0.2">
      <c r="A551" s="20"/>
      <c r="B551" s="58"/>
      <c r="C551" s="58"/>
      <c r="D551" s="271"/>
      <c r="E551" s="9"/>
      <c r="F551" s="9"/>
      <c r="G551" s="47"/>
      <c r="H551" s="9"/>
      <c r="I551" s="59"/>
      <c r="J551" s="59"/>
      <c r="K551" s="59"/>
      <c r="L551" s="59"/>
      <c r="M551" s="25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</row>
    <row r="552" spans="1:227" s="14" customFormat="1" x14ac:dyDescent="0.2">
      <c r="A552" s="20"/>
      <c r="B552" s="58"/>
      <c r="C552" s="58"/>
      <c r="D552" s="271"/>
      <c r="E552" s="9"/>
      <c r="F552" s="9"/>
      <c r="G552" s="47"/>
      <c r="H552" s="9"/>
      <c r="I552" s="59"/>
      <c r="J552" s="59"/>
      <c r="K552" s="59"/>
      <c r="L552" s="59"/>
      <c r="M552" s="25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</row>
    <row r="553" spans="1:227" s="14" customFormat="1" x14ac:dyDescent="0.2">
      <c r="A553" s="20"/>
      <c r="B553" s="58"/>
      <c r="C553" s="58"/>
      <c r="D553" s="271"/>
      <c r="E553" s="9"/>
      <c r="F553" s="9"/>
      <c r="G553" s="47"/>
      <c r="H553" s="9"/>
      <c r="I553" s="59"/>
      <c r="J553" s="59"/>
      <c r="K553" s="59"/>
      <c r="L553" s="59"/>
      <c r="M553" s="25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  <c r="DT553" s="2"/>
      <c r="DU553" s="2"/>
      <c r="DV553" s="2"/>
      <c r="DW553" s="2"/>
      <c r="DX553" s="2"/>
      <c r="DY553" s="2"/>
      <c r="DZ553" s="2"/>
      <c r="EA553" s="2"/>
      <c r="EB553" s="2"/>
      <c r="EC553" s="2"/>
      <c r="ED553" s="2"/>
      <c r="EE553" s="2"/>
      <c r="EF553" s="2"/>
      <c r="EG553" s="2"/>
      <c r="EH553" s="2"/>
      <c r="EI553" s="2"/>
      <c r="EJ553" s="2"/>
      <c r="EK553" s="2"/>
      <c r="EL553" s="2"/>
      <c r="EM553" s="2"/>
      <c r="EN553" s="2"/>
      <c r="EO553" s="2"/>
      <c r="EP553" s="2"/>
      <c r="EQ553" s="2"/>
      <c r="ER553" s="2"/>
      <c r="ES553" s="2"/>
      <c r="ET553" s="2"/>
      <c r="EU553" s="2"/>
      <c r="EV553" s="2"/>
      <c r="EW553" s="2"/>
      <c r="EX553" s="2"/>
      <c r="EY553" s="2"/>
      <c r="EZ553" s="2"/>
      <c r="FA553" s="2"/>
      <c r="FB553" s="2"/>
      <c r="FC553" s="2"/>
      <c r="FD553" s="2"/>
      <c r="FE553" s="2"/>
      <c r="FF553" s="2"/>
      <c r="FG553" s="2"/>
      <c r="FH553" s="2"/>
      <c r="FI553" s="2"/>
      <c r="FJ553" s="2"/>
      <c r="FK553" s="2"/>
      <c r="FL553" s="2"/>
      <c r="FM553" s="2"/>
      <c r="FN553" s="2"/>
      <c r="FO553" s="2"/>
      <c r="FP553" s="2"/>
      <c r="FQ553" s="2"/>
      <c r="FR553" s="2"/>
      <c r="FS553" s="2"/>
      <c r="FT553" s="2"/>
      <c r="FU553" s="2"/>
      <c r="FV553" s="2"/>
      <c r="FW553" s="2"/>
      <c r="FX553" s="2"/>
      <c r="FY553" s="2"/>
      <c r="FZ553" s="2"/>
      <c r="GA553" s="2"/>
      <c r="GB553" s="2"/>
      <c r="GC553" s="2"/>
      <c r="GD553" s="2"/>
      <c r="GE553" s="2"/>
      <c r="GF553" s="2"/>
      <c r="GG553" s="2"/>
      <c r="GH553" s="2"/>
      <c r="GI553" s="2"/>
      <c r="GJ553" s="2"/>
      <c r="GK553" s="2"/>
      <c r="GL553" s="2"/>
      <c r="GM553" s="2"/>
      <c r="GN553" s="2"/>
      <c r="GO553" s="2"/>
      <c r="GP553" s="2"/>
      <c r="GQ553" s="2"/>
      <c r="GR553" s="2"/>
      <c r="GS553" s="2"/>
      <c r="GT553" s="2"/>
      <c r="GU553" s="2"/>
      <c r="GV553" s="2"/>
      <c r="GW553" s="2"/>
      <c r="GX553" s="2"/>
      <c r="GY553" s="2"/>
      <c r="GZ553" s="2"/>
      <c r="HA553" s="2"/>
      <c r="HB553" s="2"/>
      <c r="HC553" s="2"/>
      <c r="HD553" s="2"/>
      <c r="HE553" s="2"/>
      <c r="HF553" s="2"/>
      <c r="HG553" s="2"/>
      <c r="HH553" s="2"/>
      <c r="HI553" s="2"/>
      <c r="HJ553" s="2"/>
      <c r="HK553" s="2"/>
      <c r="HL553" s="2"/>
      <c r="HM553" s="2"/>
      <c r="HN553" s="2"/>
      <c r="HO553" s="2"/>
      <c r="HP553" s="2"/>
      <c r="HQ553" s="2"/>
      <c r="HR553" s="2"/>
      <c r="HS553" s="2"/>
    </row>
    <row r="554" spans="1:227" s="14" customFormat="1" x14ac:dyDescent="0.2">
      <c r="A554" s="20"/>
      <c r="B554" s="58"/>
      <c r="C554" s="58"/>
      <c r="D554" s="271"/>
      <c r="E554" s="9"/>
      <c r="F554" s="9"/>
      <c r="G554" s="47"/>
      <c r="H554" s="9"/>
      <c r="I554" s="59"/>
      <c r="J554" s="59"/>
      <c r="K554" s="59"/>
      <c r="L554" s="59"/>
      <c r="M554" s="25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  <c r="DT554" s="2"/>
      <c r="DU554" s="2"/>
      <c r="DV554" s="2"/>
      <c r="DW554" s="2"/>
      <c r="DX554" s="2"/>
      <c r="DY554" s="2"/>
      <c r="DZ554" s="2"/>
      <c r="EA554" s="2"/>
      <c r="EB554" s="2"/>
      <c r="EC554" s="2"/>
      <c r="ED554" s="2"/>
      <c r="EE554" s="2"/>
      <c r="EF554" s="2"/>
      <c r="EG554" s="2"/>
      <c r="EH554" s="2"/>
      <c r="EI554" s="2"/>
      <c r="EJ554" s="2"/>
      <c r="EK554" s="2"/>
      <c r="EL554" s="2"/>
      <c r="EM554" s="2"/>
      <c r="EN554" s="2"/>
      <c r="EO554" s="2"/>
      <c r="EP554" s="2"/>
      <c r="EQ554" s="2"/>
      <c r="ER554" s="2"/>
      <c r="ES554" s="2"/>
      <c r="ET554" s="2"/>
      <c r="EU554" s="2"/>
      <c r="EV554" s="2"/>
      <c r="EW554" s="2"/>
      <c r="EX554" s="2"/>
      <c r="EY554" s="2"/>
      <c r="EZ554" s="2"/>
      <c r="FA554" s="2"/>
      <c r="FB554" s="2"/>
      <c r="FC554" s="2"/>
      <c r="FD554" s="2"/>
      <c r="FE554" s="2"/>
      <c r="FF554" s="2"/>
      <c r="FG554" s="2"/>
      <c r="FH554" s="2"/>
      <c r="FI554" s="2"/>
      <c r="FJ554" s="2"/>
      <c r="FK554" s="2"/>
      <c r="FL554" s="2"/>
      <c r="FM554" s="2"/>
      <c r="FN554" s="2"/>
      <c r="FO554" s="2"/>
      <c r="FP554" s="2"/>
      <c r="FQ554" s="2"/>
      <c r="FR554" s="2"/>
      <c r="FS554" s="2"/>
      <c r="FT554" s="2"/>
      <c r="FU554" s="2"/>
      <c r="FV554" s="2"/>
      <c r="FW554" s="2"/>
      <c r="FX554" s="2"/>
      <c r="FY554" s="2"/>
      <c r="FZ554" s="2"/>
      <c r="GA554" s="2"/>
      <c r="GB554" s="2"/>
      <c r="GC554" s="2"/>
      <c r="GD554" s="2"/>
      <c r="GE554" s="2"/>
      <c r="GF554" s="2"/>
      <c r="GG554" s="2"/>
      <c r="GH554" s="2"/>
      <c r="GI554" s="2"/>
      <c r="GJ554" s="2"/>
      <c r="GK554" s="2"/>
      <c r="GL554" s="2"/>
      <c r="GM554" s="2"/>
      <c r="GN554" s="2"/>
      <c r="GO554" s="2"/>
      <c r="GP554" s="2"/>
      <c r="GQ554" s="2"/>
      <c r="GR554" s="2"/>
      <c r="GS554" s="2"/>
      <c r="GT554" s="2"/>
      <c r="GU554" s="2"/>
      <c r="GV554" s="2"/>
      <c r="GW554" s="2"/>
      <c r="GX554" s="2"/>
      <c r="GY554" s="2"/>
      <c r="GZ554" s="2"/>
      <c r="HA554" s="2"/>
      <c r="HB554" s="2"/>
      <c r="HC554" s="2"/>
      <c r="HD554" s="2"/>
      <c r="HE554" s="2"/>
      <c r="HF554" s="2"/>
      <c r="HG554" s="2"/>
      <c r="HH554" s="2"/>
      <c r="HI554" s="2"/>
      <c r="HJ554" s="2"/>
      <c r="HK554" s="2"/>
      <c r="HL554" s="2"/>
      <c r="HM554" s="2"/>
      <c r="HN554" s="2"/>
      <c r="HO554" s="2"/>
      <c r="HP554" s="2"/>
      <c r="HQ554" s="2"/>
      <c r="HR554" s="2"/>
      <c r="HS554" s="2"/>
    </row>
    <row r="555" spans="1:227" s="14" customFormat="1" x14ac:dyDescent="0.2">
      <c r="A555" s="20"/>
      <c r="B555" s="58"/>
      <c r="C555" s="58"/>
      <c r="D555" s="271"/>
      <c r="E555" s="9"/>
      <c r="F555" s="9"/>
      <c r="G555" s="47"/>
      <c r="H555" s="9"/>
      <c r="I555" s="59"/>
      <c r="J555" s="59"/>
      <c r="K555" s="59"/>
      <c r="L555" s="59"/>
      <c r="M555" s="25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</row>
    <row r="556" spans="1:227" s="14" customFormat="1" x14ac:dyDescent="0.2">
      <c r="A556" s="20"/>
      <c r="B556" s="58"/>
      <c r="C556" s="58"/>
      <c r="D556" s="271"/>
      <c r="E556" s="9"/>
      <c r="F556" s="9"/>
      <c r="G556" s="47"/>
      <c r="H556" s="9"/>
      <c r="I556" s="59"/>
      <c r="J556" s="59"/>
      <c r="K556" s="59"/>
      <c r="L556" s="59"/>
      <c r="M556" s="25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  <c r="DT556" s="2"/>
      <c r="DU556" s="2"/>
      <c r="DV556" s="2"/>
      <c r="DW556" s="2"/>
      <c r="DX556" s="2"/>
      <c r="DY556" s="2"/>
      <c r="DZ556" s="2"/>
      <c r="EA556" s="2"/>
      <c r="EB556" s="2"/>
      <c r="EC556" s="2"/>
      <c r="ED556" s="2"/>
      <c r="EE556" s="2"/>
      <c r="EF556" s="2"/>
      <c r="EG556" s="2"/>
      <c r="EH556" s="2"/>
      <c r="EI556" s="2"/>
      <c r="EJ556" s="2"/>
      <c r="EK556" s="2"/>
      <c r="EL556" s="2"/>
      <c r="EM556" s="2"/>
      <c r="EN556" s="2"/>
      <c r="EO556" s="2"/>
      <c r="EP556" s="2"/>
      <c r="EQ556" s="2"/>
      <c r="ER556" s="2"/>
      <c r="ES556" s="2"/>
      <c r="ET556" s="2"/>
      <c r="EU556" s="2"/>
      <c r="EV556" s="2"/>
      <c r="EW556" s="2"/>
      <c r="EX556" s="2"/>
      <c r="EY556" s="2"/>
      <c r="EZ556" s="2"/>
      <c r="FA556" s="2"/>
      <c r="FB556" s="2"/>
      <c r="FC556" s="2"/>
      <c r="FD556" s="2"/>
      <c r="FE556" s="2"/>
      <c r="FF556" s="2"/>
      <c r="FG556" s="2"/>
      <c r="FH556" s="2"/>
      <c r="FI556" s="2"/>
      <c r="FJ556" s="2"/>
      <c r="FK556" s="2"/>
      <c r="FL556" s="2"/>
      <c r="FM556" s="2"/>
      <c r="FN556" s="2"/>
      <c r="FO556" s="2"/>
      <c r="FP556" s="2"/>
      <c r="FQ556" s="2"/>
      <c r="FR556" s="2"/>
      <c r="FS556" s="2"/>
      <c r="FT556" s="2"/>
      <c r="FU556" s="2"/>
      <c r="FV556" s="2"/>
      <c r="FW556" s="2"/>
      <c r="FX556" s="2"/>
      <c r="FY556" s="2"/>
      <c r="FZ556" s="2"/>
      <c r="GA556" s="2"/>
      <c r="GB556" s="2"/>
      <c r="GC556" s="2"/>
      <c r="GD556" s="2"/>
      <c r="GE556" s="2"/>
      <c r="GF556" s="2"/>
      <c r="GG556" s="2"/>
      <c r="GH556" s="2"/>
      <c r="GI556" s="2"/>
      <c r="GJ556" s="2"/>
      <c r="GK556" s="2"/>
      <c r="GL556" s="2"/>
      <c r="GM556" s="2"/>
      <c r="GN556" s="2"/>
      <c r="GO556" s="2"/>
      <c r="GP556" s="2"/>
      <c r="GQ556" s="2"/>
      <c r="GR556" s="2"/>
      <c r="GS556" s="2"/>
      <c r="GT556" s="2"/>
      <c r="GU556" s="2"/>
      <c r="GV556" s="2"/>
      <c r="GW556" s="2"/>
      <c r="GX556" s="2"/>
      <c r="GY556" s="2"/>
      <c r="GZ556" s="2"/>
      <c r="HA556" s="2"/>
      <c r="HB556" s="2"/>
      <c r="HC556" s="2"/>
      <c r="HD556" s="2"/>
      <c r="HE556" s="2"/>
      <c r="HF556" s="2"/>
      <c r="HG556" s="2"/>
      <c r="HH556" s="2"/>
      <c r="HI556" s="2"/>
      <c r="HJ556" s="2"/>
      <c r="HK556" s="2"/>
      <c r="HL556" s="2"/>
      <c r="HM556" s="2"/>
      <c r="HN556" s="2"/>
      <c r="HO556" s="2"/>
      <c r="HP556" s="2"/>
      <c r="HQ556" s="2"/>
      <c r="HR556" s="2"/>
      <c r="HS556" s="2"/>
    </row>
    <row r="557" spans="1:227" s="14" customFormat="1" x14ac:dyDescent="0.2">
      <c r="A557" s="20"/>
      <c r="B557" s="58"/>
      <c r="C557" s="58"/>
      <c r="D557" s="271"/>
      <c r="E557" s="9"/>
      <c r="F557" s="9"/>
      <c r="G557" s="47"/>
      <c r="H557" s="9"/>
      <c r="I557" s="59"/>
      <c r="J557" s="59"/>
      <c r="K557" s="59"/>
      <c r="L557" s="59"/>
      <c r="M557" s="25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</row>
    <row r="558" spans="1:227" s="14" customFormat="1" x14ac:dyDescent="0.2">
      <c r="A558" s="20"/>
      <c r="B558" s="58"/>
      <c r="C558" s="58"/>
      <c r="D558" s="271"/>
      <c r="E558" s="9"/>
      <c r="F558" s="9"/>
      <c r="G558" s="47"/>
      <c r="H558" s="9"/>
      <c r="I558" s="59"/>
      <c r="J558" s="59"/>
      <c r="K558" s="59"/>
      <c r="L558" s="59"/>
      <c r="M558" s="25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  <c r="DT558" s="2"/>
      <c r="DU558" s="2"/>
      <c r="DV558" s="2"/>
      <c r="DW558" s="2"/>
      <c r="DX558" s="2"/>
      <c r="DY558" s="2"/>
      <c r="DZ558" s="2"/>
      <c r="EA558" s="2"/>
      <c r="EB558" s="2"/>
      <c r="EC558" s="2"/>
      <c r="ED558" s="2"/>
      <c r="EE558" s="2"/>
      <c r="EF558" s="2"/>
      <c r="EG558" s="2"/>
      <c r="EH558" s="2"/>
      <c r="EI558" s="2"/>
      <c r="EJ558" s="2"/>
      <c r="EK558" s="2"/>
      <c r="EL558" s="2"/>
      <c r="EM558" s="2"/>
      <c r="EN558" s="2"/>
      <c r="EO558" s="2"/>
      <c r="EP558" s="2"/>
      <c r="EQ558" s="2"/>
      <c r="ER558" s="2"/>
      <c r="ES558" s="2"/>
      <c r="ET558" s="2"/>
      <c r="EU558" s="2"/>
      <c r="EV558" s="2"/>
      <c r="EW558" s="2"/>
      <c r="EX558" s="2"/>
      <c r="EY558" s="2"/>
      <c r="EZ558" s="2"/>
      <c r="FA558" s="2"/>
      <c r="FB558" s="2"/>
      <c r="FC558" s="2"/>
      <c r="FD558" s="2"/>
      <c r="FE558" s="2"/>
      <c r="FF558" s="2"/>
      <c r="FG558" s="2"/>
      <c r="FH558" s="2"/>
      <c r="FI558" s="2"/>
      <c r="FJ558" s="2"/>
      <c r="FK558" s="2"/>
      <c r="FL558" s="2"/>
      <c r="FM558" s="2"/>
      <c r="FN558" s="2"/>
      <c r="FO558" s="2"/>
      <c r="FP558" s="2"/>
      <c r="FQ558" s="2"/>
      <c r="FR558" s="2"/>
      <c r="FS558" s="2"/>
      <c r="FT558" s="2"/>
      <c r="FU558" s="2"/>
      <c r="FV558" s="2"/>
      <c r="FW558" s="2"/>
      <c r="FX558" s="2"/>
      <c r="FY558" s="2"/>
      <c r="FZ558" s="2"/>
      <c r="GA558" s="2"/>
      <c r="GB558" s="2"/>
      <c r="GC558" s="2"/>
      <c r="GD558" s="2"/>
      <c r="GE558" s="2"/>
      <c r="GF558" s="2"/>
      <c r="GG558" s="2"/>
      <c r="GH558" s="2"/>
      <c r="GI558" s="2"/>
      <c r="GJ558" s="2"/>
      <c r="GK558" s="2"/>
      <c r="GL558" s="2"/>
      <c r="GM558" s="2"/>
      <c r="GN558" s="2"/>
      <c r="GO558" s="2"/>
      <c r="GP558" s="2"/>
      <c r="GQ558" s="2"/>
      <c r="GR558" s="2"/>
      <c r="GS558" s="2"/>
      <c r="GT558" s="2"/>
      <c r="GU558" s="2"/>
      <c r="GV558" s="2"/>
      <c r="GW558" s="2"/>
      <c r="GX558" s="2"/>
      <c r="GY558" s="2"/>
      <c r="GZ558" s="2"/>
      <c r="HA558" s="2"/>
      <c r="HB558" s="2"/>
      <c r="HC558" s="2"/>
      <c r="HD558" s="2"/>
      <c r="HE558" s="2"/>
      <c r="HF558" s="2"/>
      <c r="HG558" s="2"/>
      <c r="HH558" s="2"/>
      <c r="HI558" s="2"/>
      <c r="HJ558" s="2"/>
      <c r="HK558" s="2"/>
      <c r="HL558" s="2"/>
      <c r="HM558" s="2"/>
      <c r="HN558" s="2"/>
      <c r="HO558" s="2"/>
      <c r="HP558" s="2"/>
      <c r="HQ558" s="2"/>
      <c r="HR558" s="2"/>
      <c r="HS558" s="2"/>
    </row>
    <row r="559" spans="1:227" s="14" customFormat="1" x14ac:dyDescent="0.2">
      <c r="A559" s="20"/>
      <c r="B559" s="58"/>
      <c r="C559" s="58"/>
      <c r="D559" s="271"/>
      <c r="E559" s="9"/>
      <c r="F559" s="9"/>
      <c r="G559" s="47"/>
      <c r="H559" s="9"/>
      <c r="I559" s="59"/>
      <c r="J559" s="59"/>
      <c r="K559" s="59"/>
      <c r="L559" s="59"/>
      <c r="M559" s="25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</row>
    <row r="560" spans="1:227" s="14" customFormat="1" x14ac:dyDescent="0.2">
      <c r="A560" s="20"/>
      <c r="B560" s="58"/>
      <c r="C560" s="58"/>
      <c r="D560" s="271"/>
      <c r="E560" s="9"/>
      <c r="F560" s="9"/>
      <c r="G560" s="47"/>
      <c r="H560" s="9"/>
      <c r="I560" s="59"/>
      <c r="J560" s="59"/>
      <c r="K560" s="59"/>
      <c r="L560" s="59"/>
      <c r="M560" s="25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</row>
    <row r="561" spans="1:227" s="14" customFormat="1" x14ac:dyDescent="0.2">
      <c r="A561" s="20"/>
      <c r="B561" s="58"/>
      <c r="C561" s="58"/>
      <c r="D561" s="271"/>
      <c r="E561" s="9"/>
      <c r="F561" s="9"/>
      <c r="G561" s="47"/>
      <c r="H561" s="9"/>
      <c r="I561" s="59"/>
      <c r="J561" s="59"/>
      <c r="K561" s="59"/>
      <c r="L561" s="59"/>
      <c r="M561" s="25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  <c r="DT561" s="2"/>
      <c r="DU561" s="2"/>
      <c r="DV561" s="2"/>
      <c r="DW561" s="2"/>
      <c r="DX561" s="2"/>
      <c r="DY561" s="2"/>
      <c r="DZ561" s="2"/>
      <c r="EA561" s="2"/>
      <c r="EB561" s="2"/>
      <c r="EC561" s="2"/>
      <c r="ED561" s="2"/>
      <c r="EE561" s="2"/>
      <c r="EF561" s="2"/>
      <c r="EG561" s="2"/>
      <c r="EH561" s="2"/>
      <c r="EI561" s="2"/>
      <c r="EJ561" s="2"/>
      <c r="EK561" s="2"/>
      <c r="EL561" s="2"/>
      <c r="EM561" s="2"/>
      <c r="EN561" s="2"/>
      <c r="EO561" s="2"/>
      <c r="EP561" s="2"/>
      <c r="EQ561" s="2"/>
      <c r="ER561" s="2"/>
      <c r="ES561" s="2"/>
      <c r="ET561" s="2"/>
      <c r="EU561" s="2"/>
      <c r="EV561" s="2"/>
      <c r="EW561" s="2"/>
      <c r="EX561" s="2"/>
      <c r="EY561" s="2"/>
      <c r="EZ561" s="2"/>
      <c r="FA561" s="2"/>
      <c r="FB561" s="2"/>
      <c r="FC561" s="2"/>
      <c r="FD561" s="2"/>
      <c r="FE561" s="2"/>
      <c r="FF561" s="2"/>
      <c r="FG561" s="2"/>
      <c r="FH561" s="2"/>
      <c r="FI561" s="2"/>
      <c r="FJ561" s="2"/>
      <c r="FK561" s="2"/>
      <c r="FL561" s="2"/>
      <c r="FM561" s="2"/>
      <c r="FN561" s="2"/>
      <c r="FO561" s="2"/>
      <c r="FP561" s="2"/>
      <c r="FQ561" s="2"/>
      <c r="FR561" s="2"/>
      <c r="FS561" s="2"/>
      <c r="FT561" s="2"/>
      <c r="FU561" s="2"/>
      <c r="FV561" s="2"/>
      <c r="FW561" s="2"/>
      <c r="FX561" s="2"/>
      <c r="FY561" s="2"/>
      <c r="FZ561" s="2"/>
      <c r="GA561" s="2"/>
      <c r="GB561" s="2"/>
      <c r="GC561" s="2"/>
      <c r="GD561" s="2"/>
      <c r="GE561" s="2"/>
      <c r="GF561" s="2"/>
      <c r="GG561" s="2"/>
      <c r="GH561" s="2"/>
      <c r="GI561" s="2"/>
      <c r="GJ561" s="2"/>
      <c r="GK561" s="2"/>
      <c r="GL561" s="2"/>
      <c r="GM561" s="2"/>
      <c r="GN561" s="2"/>
      <c r="GO561" s="2"/>
      <c r="GP561" s="2"/>
      <c r="GQ561" s="2"/>
      <c r="GR561" s="2"/>
      <c r="GS561" s="2"/>
      <c r="GT561" s="2"/>
      <c r="GU561" s="2"/>
      <c r="GV561" s="2"/>
      <c r="GW561" s="2"/>
      <c r="GX561" s="2"/>
      <c r="GY561" s="2"/>
      <c r="GZ561" s="2"/>
      <c r="HA561" s="2"/>
      <c r="HB561" s="2"/>
      <c r="HC561" s="2"/>
      <c r="HD561" s="2"/>
      <c r="HE561" s="2"/>
      <c r="HF561" s="2"/>
      <c r="HG561" s="2"/>
      <c r="HH561" s="2"/>
      <c r="HI561" s="2"/>
      <c r="HJ561" s="2"/>
      <c r="HK561" s="2"/>
      <c r="HL561" s="2"/>
      <c r="HM561" s="2"/>
      <c r="HN561" s="2"/>
      <c r="HO561" s="2"/>
      <c r="HP561" s="2"/>
      <c r="HQ561" s="2"/>
      <c r="HR561" s="2"/>
      <c r="HS561" s="2"/>
    </row>
    <row r="562" spans="1:227" s="14" customFormat="1" x14ac:dyDescent="0.2">
      <c r="A562" s="20"/>
      <c r="B562" s="58"/>
      <c r="C562" s="58"/>
      <c r="D562" s="271"/>
      <c r="E562" s="9"/>
      <c r="F562" s="9"/>
      <c r="G562" s="47"/>
      <c r="H562" s="9"/>
      <c r="I562" s="59"/>
      <c r="J562" s="59"/>
      <c r="K562" s="59"/>
      <c r="L562" s="59"/>
      <c r="M562" s="25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</row>
    <row r="563" spans="1:227" s="14" customFormat="1" x14ac:dyDescent="0.2">
      <c r="A563" s="20"/>
      <c r="B563" s="58"/>
      <c r="C563" s="58"/>
      <c r="D563" s="271"/>
      <c r="E563" s="9"/>
      <c r="F563" s="9"/>
      <c r="G563" s="47"/>
      <c r="H563" s="9"/>
      <c r="I563" s="59"/>
      <c r="J563" s="59"/>
      <c r="K563" s="59"/>
      <c r="L563" s="59"/>
      <c r="M563" s="25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</row>
    <row r="564" spans="1:227" s="14" customFormat="1" x14ac:dyDescent="0.2">
      <c r="A564" s="20"/>
      <c r="B564" s="58"/>
      <c r="C564" s="58"/>
      <c r="D564" s="271"/>
      <c r="E564" s="9"/>
      <c r="F564" s="9"/>
      <c r="G564" s="47"/>
      <c r="H564" s="9"/>
      <c r="I564" s="59"/>
      <c r="J564" s="59"/>
      <c r="K564" s="59"/>
      <c r="L564" s="59"/>
      <c r="M564" s="25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</row>
    <row r="565" spans="1:227" s="14" customFormat="1" x14ac:dyDescent="0.2">
      <c r="A565" s="20"/>
      <c r="B565" s="58"/>
      <c r="C565" s="58"/>
      <c r="D565" s="271"/>
      <c r="E565" s="9"/>
      <c r="F565" s="9"/>
      <c r="G565" s="47"/>
      <c r="H565" s="9"/>
      <c r="I565" s="59"/>
      <c r="J565" s="59"/>
      <c r="K565" s="59"/>
      <c r="L565" s="59"/>
      <c r="M565" s="25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</row>
    <row r="566" spans="1:227" s="14" customFormat="1" x14ac:dyDescent="0.2">
      <c r="A566" s="20"/>
      <c r="B566" s="58"/>
      <c r="C566" s="58"/>
      <c r="D566" s="271"/>
      <c r="E566" s="9"/>
      <c r="F566" s="9"/>
      <c r="G566" s="47"/>
      <c r="H566" s="9"/>
      <c r="I566" s="59"/>
      <c r="J566" s="59"/>
      <c r="K566" s="59"/>
      <c r="L566" s="59"/>
      <c r="M566" s="25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  <c r="DT566" s="2"/>
      <c r="DU566" s="2"/>
      <c r="DV566" s="2"/>
      <c r="DW566" s="2"/>
      <c r="DX566" s="2"/>
      <c r="DY566" s="2"/>
      <c r="DZ566" s="2"/>
      <c r="EA566" s="2"/>
      <c r="EB566" s="2"/>
      <c r="EC566" s="2"/>
      <c r="ED566" s="2"/>
      <c r="EE566" s="2"/>
      <c r="EF566" s="2"/>
      <c r="EG566" s="2"/>
      <c r="EH566" s="2"/>
      <c r="EI566" s="2"/>
      <c r="EJ566" s="2"/>
      <c r="EK566" s="2"/>
      <c r="EL566" s="2"/>
      <c r="EM566" s="2"/>
      <c r="EN566" s="2"/>
      <c r="EO566" s="2"/>
      <c r="EP566" s="2"/>
      <c r="EQ566" s="2"/>
      <c r="ER566" s="2"/>
      <c r="ES566" s="2"/>
      <c r="ET566" s="2"/>
      <c r="EU566" s="2"/>
      <c r="EV566" s="2"/>
      <c r="EW566" s="2"/>
      <c r="EX566" s="2"/>
      <c r="EY566" s="2"/>
      <c r="EZ566" s="2"/>
      <c r="FA566" s="2"/>
      <c r="FB566" s="2"/>
      <c r="FC566" s="2"/>
      <c r="FD566" s="2"/>
      <c r="FE566" s="2"/>
      <c r="FF566" s="2"/>
      <c r="FG566" s="2"/>
      <c r="FH566" s="2"/>
      <c r="FI566" s="2"/>
      <c r="FJ566" s="2"/>
      <c r="FK566" s="2"/>
      <c r="FL566" s="2"/>
      <c r="FM566" s="2"/>
      <c r="FN566" s="2"/>
      <c r="FO566" s="2"/>
      <c r="FP566" s="2"/>
      <c r="FQ566" s="2"/>
      <c r="FR566" s="2"/>
      <c r="FS566" s="2"/>
      <c r="FT566" s="2"/>
      <c r="FU566" s="2"/>
      <c r="FV566" s="2"/>
      <c r="FW566" s="2"/>
      <c r="FX566" s="2"/>
      <c r="FY566" s="2"/>
      <c r="FZ566" s="2"/>
      <c r="GA566" s="2"/>
      <c r="GB566" s="2"/>
      <c r="GC566" s="2"/>
      <c r="GD566" s="2"/>
      <c r="GE566" s="2"/>
      <c r="GF566" s="2"/>
      <c r="GG566" s="2"/>
      <c r="GH566" s="2"/>
      <c r="GI566" s="2"/>
      <c r="GJ566" s="2"/>
      <c r="GK566" s="2"/>
      <c r="GL566" s="2"/>
      <c r="GM566" s="2"/>
      <c r="GN566" s="2"/>
      <c r="GO566" s="2"/>
      <c r="GP566" s="2"/>
      <c r="GQ566" s="2"/>
      <c r="GR566" s="2"/>
      <c r="GS566" s="2"/>
      <c r="GT566" s="2"/>
      <c r="GU566" s="2"/>
      <c r="GV566" s="2"/>
      <c r="GW566" s="2"/>
      <c r="GX566" s="2"/>
      <c r="GY566" s="2"/>
      <c r="GZ566" s="2"/>
      <c r="HA566" s="2"/>
      <c r="HB566" s="2"/>
      <c r="HC566" s="2"/>
      <c r="HD566" s="2"/>
      <c r="HE566" s="2"/>
      <c r="HF566" s="2"/>
      <c r="HG566" s="2"/>
      <c r="HH566" s="2"/>
      <c r="HI566" s="2"/>
      <c r="HJ566" s="2"/>
      <c r="HK566" s="2"/>
      <c r="HL566" s="2"/>
      <c r="HM566" s="2"/>
      <c r="HN566" s="2"/>
      <c r="HO566" s="2"/>
      <c r="HP566" s="2"/>
      <c r="HQ566" s="2"/>
      <c r="HR566" s="2"/>
      <c r="HS566" s="2"/>
    </row>
    <row r="567" spans="1:227" s="14" customFormat="1" x14ac:dyDescent="0.2">
      <c r="A567" s="20"/>
      <c r="B567" s="58"/>
      <c r="C567" s="58"/>
      <c r="D567" s="271"/>
      <c r="E567" s="9"/>
      <c r="F567" s="9"/>
      <c r="G567" s="47"/>
      <c r="H567" s="9"/>
      <c r="I567" s="59"/>
      <c r="J567" s="59"/>
      <c r="K567" s="59"/>
      <c r="L567" s="59"/>
      <c r="M567" s="25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  <c r="DT567" s="2"/>
      <c r="DU567" s="2"/>
      <c r="DV567" s="2"/>
      <c r="DW567" s="2"/>
      <c r="DX567" s="2"/>
      <c r="DY567" s="2"/>
      <c r="DZ567" s="2"/>
      <c r="EA567" s="2"/>
      <c r="EB567" s="2"/>
      <c r="EC567" s="2"/>
      <c r="ED567" s="2"/>
      <c r="EE567" s="2"/>
      <c r="EF567" s="2"/>
      <c r="EG567" s="2"/>
      <c r="EH567" s="2"/>
      <c r="EI567" s="2"/>
      <c r="EJ567" s="2"/>
      <c r="EK567" s="2"/>
      <c r="EL567" s="2"/>
      <c r="EM567" s="2"/>
      <c r="EN567" s="2"/>
      <c r="EO567" s="2"/>
      <c r="EP567" s="2"/>
      <c r="EQ567" s="2"/>
      <c r="ER567" s="2"/>
      <c r="ES567" s="2"/>
      <c r="ET567" s="2"/>
      <c r="EU567" s="2"/>
      <c r="EV567" s="2"/>
      <c r="EW567" s="2"/>
      <c r="EX567" s="2"/>
      <c r="EY567" s="2"/>
      <c r="EZ567" s="2"/>
      <c r="FA567" s="2"/>
      <c r="FB567" s="2"/>
      <c r="FC567" s="2"/>
      <c r="FD567" s="2"/>
      <c r="FE567" s="2"/>
      <c r="FF567" s="2"/>
      <c r="FG567" s="2"/>
      <c r="FH567" s="2"/>
      <c r="FI567" s="2"/>
      <c r="FJ567" s="2"/>
      <c r="FK567" s="2"/>
      <c r="FL567" s="2"/>
      <c r="FM567" s="2"/>
      <c r="FN567" s="2"/>
      <c r="FO567" s="2"/>
      <c r="FP567" s="2"/>
      <c r="FQ567" s="2"/>
      <c r="FR567" s="2"/>
      <c r="FS567" s="2"/>
      <c r="FT567" s="2"/>
      <c r="FU567" s="2"/>
      <c r="FV567" s="2"/>
      <c r="FW567" s="2"/>
      <c r="FX567" s="2"/>
      <c r="FY567" s="2"/>
      <c r="FZ567" s="2"/>
      <c r="GA567" s="2"/>
      <c r="GB567" s="2"/>
      <c r="GC567" s="2"/>
      <c r="GD567" s="2"/>
      <c r="GE567" s="2"/>
      <c r="GF567" s="2"/>
      <c r="GG567" s="2"/>
      <c r="GH567" s="2"/>
      <c r="GI567" s="2"/>
      <c r="GJ567" s="2"/>
      <c r="GK567" s="2"/>
      <c r="GL567" s="2"/>
      <c r="GM567" s="2"/>
      <c r="GN567" s="2"/>
      <c r="GO567" s="2"/>
      <c r="GP567" s="2"/>
      <c r="GQ567" s="2"/>
      <c r="GR567" s="2"/>
      <c r="GS567" s="2"/>
      <c r="GT567" s="2"/>
      <c r="GU567" s="2"/>
      <c r="GV567" s="2"/>
      <c r="GW567" s="2"/>
      <c r="GX567" s="2"/>
      <c r="GY567" s="2"/>
      <c r="GZ567" s="2"/>
      <c r="HA567" s="2"/>
      <c r="HB567" s="2"/>
      <c r="HC567" s="2"/>
      <c r="HD567" s="2"/>
      <c r="HE567" s="2"/>
      <c r="HF567" s="2"/>
      <c r="HG567" s="2"/>
      <c r="HH567" s="2"/>
      <c r="HI567" s="2"/>
      <c r="HJ567" s="2"/>
      <c r="HK567" s="2"/>
      <c r="HL567" s="2"/>
      <c r="HM567" s="2"/>
      <c r="HN567" s="2"/>
      <c r="HO567" s="2"/>
      <c r="HP567" s="2"/>
      <c r="HQ567" s="2"/>
      <c r="HR567" s="2"/>
      <c r="HS567" s="2"/>
    </row>
    <row r="568" spans="1:227" s="14" customFormat="1" x14ac:dyDescent="0.2">
      <c r="A568" s="20"/>
      <c r="B568" s="58"/>
      <c r="C568" s="58"/>
      <c r="D568" s="271"/>
      <c r="E568" s="9"/>
      <c r="F568" s="9"/>
      <c r="G568" s="47"/>
      <c r="H568" s="9"/>
      <c r="I568" s="59"/>
      <c r="J568" s="59"/>
      <c r="K568" s="59"/>
      <c r="L568" s="59"/>
      <c r="M568" s="25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</row>
    <row r="569" spans="1:227" s="14" customFormat="1" x14ac:dyDescent="0.2">
      <c r="A569" s="20"/>
      <c r="B569" s="58"/>
      <c r="C569" s="58"/>
      <c r="D569" s="271"/>
      <c r="E569" s="9"/>
      <c r="F569" s="9"/>
      <c r="G569" s="47"/>
      <c r="H569" s="9"/>
      <c r="I569" s="59"/>
      <c r="J569" s="59"/>
      <c r="K569" s="59"/>
      <c r="L569" s="59"/>
      <c r="M569" s="25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</row>
    <row r="570" spans="1:227" s="14" customFormat="1" x14ac:dyDescent="0.2">
      <c r="A570" s="20"/>
      <c r="B570" s="58"/>
      <c r="C570" s="58"/>
      <c r="D570" s="271"/>
      <c r="E570" s="9"/>
      <c r="F570" s="9"/>
      <c r="G570" s="47"/>
      <c r="H570" s="9"/>
      <c r="I570" s="59"/>
      <c r="J570" s="59"/>
      <c r="K570" s="59"/>
      <c r="L570" s="59"/>
      <c r="M570" s="25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  <c r="DT570" s="2"/>
      <c r="DU570" s="2"/>
      <c r="DV570" s="2"/>
      <c r="DW570" s="2"/>
      <c r="DX570" s="2"/>
      <c r="DY570" s="2"/>
      <c r="DZ570" s="2"/>
      <c r="EA570" s="2"/>
      <c r="EB570" s="2"/>
      <c r="EC570" s="2"/>
      <c r="ED570" s="2"/>
      <c r="EE570" s="2"/>
      <c r="EF570" s="2"/>
      <c r="EG570" s="2"/>
      <c r="EH570" s="2"/>
      <c r="EI570" s="2"/>
      <c r="EJ570" s="2"/>
      <c r="EK570" s="2"/>
      <c r="EL570" s="2"/>
      <c r="EM570" s="2"/>
      <c r="EN570" s="2"/>
      <c r="EO570" s="2"/>
      <c r="EP570" s="2"/>
      <c r="EQ570" s="2"/>
      <c r="ER570" s="2"/>
      <c r="ES570" s="2"/>
      <c r="ET570" s="2"/>
      <c r="EU570" s="2"/>
      <c r="EV570" s="2"/>
      <c r="EW570" s="2"/>
      <c r="EX570" s="2"/>
      <c r="EY570" s="2"/>
      <c r="EZ570" s="2"/>
      <c r="FA570" s="2"/>
      <c r="FB570" s="2"/>
      <c r="FC570" s="2"/>
      <c r="FD570" s="2"/>
      <c r="FE570" s="2"/>
      <c r="FF570" s="2"/>
      <c r="FG570" s="2"/>
      <c r="FH570" s="2"/>
      <c r="FI570" s="2"/>
      <c r="FJ570" s="2"/>
      <c r="FK570" s="2"/>
      <c r="FL570" s="2"/>
      <c r="FM570" s="2"/>
      <c r="FN570" s="2"/>
      <c r="FO570" s="2"/>
      <c r="FP570" s="2"/>
      <c r="FQ570" s="2"/>
      <c r="FR570" s="2"/>
      <c r="FS570" s="2"/>
      <c r="FT570" s="2"/>
      <c r="FU570" s="2"/>
      <c r="FV570" s="2"/>
      <c r="FW570" s="2"/>
      <c r="FX570" s="2"/>
      <c r="FY570" s="2"/>
      <c r="FZ570" s="2"/>
      <c r="GA570" s="2"/>
      <c r="GB570" s="2"/>
      <c r="GC570" s="2"/>
      <c r="GD570" s="2"/>
      <c r="GE570" s="2"/>
      <c r="GF570" s="2"/>
      <c r="GG570" s="2"/>
      <c r="GH570" s="2"/>
      <c r="GI570" s="2"/>
      <c r="GJ570" s="2"/>
      <c r="GK570" s="2"/>
      <c r="GL570" s="2"/>
      <c r="GM570" s="2"/>
      <c r="GN570" s="2"/>
      <c r="GO570" s="2"/>
      <c r="GP570" s="2"/>
      <c r="GQ570" s="2"/>
      <c r="GR570" s="2"/>
      <c r="GS570" s="2"/>
      <c r="GT570" s="2"/>
      <c r="GU570" s="2"/>
      <c r="GV570" s="2"/>
      <c r="GW570" s="2"/>
      <c r="GX570" s="2"/>
      <c r="GY570" s="2"/>
      <c r="GZ570" s="2"/>
      <c r="HA570" s="2"/>
      <c r="HB570" s="2"/>
      <c r="HC570" s="2"/>
      <c r="HD570" s="2"/>
      <c r="HE570" s="2"/>
      <c r="HF570" s="2"/>
      <c r="HG570" s="2"/>
      <c r="HH570" s="2"/>
      <c r="HI570" s="2"/>
      <c r="HJ570" s="2"/>
      <c r="HK570" s="2"/>
      <c r="HL570" s="2"/>
      <c r="HM570" s="2"/>
      <c r="HN570" s="2"/>
      <c r="HO570" s="2"/>
      <c r="HP570" s="2"/>
      <c r="HQ570" s="2"/>
      <c r="HR570" s="2"/>
      <c r="HS570" s="2"/>
    </row>
    <row r="571" spans="1:227" s="14" customFormat="1" x14ac:dyDescent="0.2">
      <c r="A571" s="20"/>
      <c r="B571" s="58"/>
      <c r="C571" s="58"/>
      <c r="D571" s="271"/>
      <c r="E571" s="9"/>
      <c r="F571" s="9"/>
      <c r="G571" s="47"/>
      <c r="H571" s="9"/>
      <c r="I571" s="59"/>
      <c r="J571" s="59"/>
      <c r="K571" s="59"/>
      <c r="L571" s="59"/>
      <c r="M571" s="25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  <c r="DT571" s="2"/>
      <c r="DU571" s="2"/>
      <c r="DV571" s="2"/>
      <c r="DW571" s="2"/>
      <c r="DX571" s="2"/>
      <c r="DY571" s="2"/>
      <c r="DZ571" s="2"/>
      <c r="EA571" s="2"/>
      <c r="EB571" s="2"/>
      <c r="EC571" s="2"/>
      <c r="ED571" s="2"/>
      <c r="EE571" s="2"/>
      <c r="EF571" s="2"/>
      <c r="EG571" s="2"/>
      <c r="EH571" s="2"/>
      <c r="EI571" s="2"/>
      <c r="EJ571" s="2"/>
      <c r="EK571" s="2"/>
      <c r="EL571" s="2"/>
      <c r="EM571" s="2"/>
      <c r="EN571" s="2"/>
      <c r="EO571" s="2"/>
      <c r="EP571" s="2"/>
      <c r="EQ571" s="2"/>
      <c r="ER571" s="2"/>
      <c r="ES571" s="2"/>
      <c r="ET571" s="2"/>
      <c r="EU571" s="2"/>
      <c r="EV571" s="2"/>
      <c r="EW571" s="2"/>
      <c r="EX571" s="2"/>
      <c r="EY571" s="2"/>
      <c r="EZ571" s="2"/>
      <c r="FA571" s="2"/>
      <c r="FB571" s="2"/>
      <c r="FC571" s="2"/>
      <c r="FD571" s="2"/>
      <c r="FE571" s="2"/>
      <c r="FF571" s="2"/>
      <c r="FG571" s="2"/>
      <c r="FH571" s="2"/>
      <c r="FI571" s="2"/>
      <c r="FJ571" s="2"/>
      <c r="FK571" s="2"/>
      <c r="FL571" s="2"/>
      <c r="FM571" s="2"/>
      <c r="FN571" s="2"/>
      <c r="FO571" s="2"/>
      <c r="FP571" s="2"/>
      <c r="FQ571" s="2"/>
      <c r="FR571" s="2"/>
      <c r="FS571" s="2"/>
      <c r="FT571" s="2"/>
      <c r="FU571" s="2"/>
      <c r="FV571" s="2"/>
      <c r="FW571" s="2"/>
      <c r="FX571" s="2"/>
      <c r="FY571" s="2"/>
      <c r="FZ571" s="2"/>
      <c r="GA571" s="2"/>
      <c r="GB571" s="2"/>
      <c r="GC571" s="2"/>
      <c r="GD571" s="2"/>
      <c r="GE571" s="2"/>
      <c r="GF571" s="2"/>
      <c r="GG571" s="2"/>
      <c r="GH571" s="2"/>
      <c r="GI571" s="2"/>
      <c r="GJ571" s="2"/>
      <c r="GK571" s="2"/>
      <c r="GL571" s="2"/>
      <c r="GM571" s="2"/>
      <c r="GN571" s="2"/>
      <c r="GO571" s="2"/>
      <c r="GP571" s="2"/>
      <c r="GQ571" s="2"/>
      <c r="GR571" s="2"/>
      <c r="GS571" s="2"/>
      <c r="GT571" s="2"/>
      <c r="GU571" s="2"/>
      <c r="GV571" s="2"/>
      <c r="GW571" s="2"/>
      <c r="GX571" s="2"/>
      <c r="GY571" s="2"/>
      <c r="GZ571" s="2"/>
      <c r="HA571" s="2"/>
      <c r="HB571" s="2"/>
      <c r="HC571" s="2"/>
      <c r="HD571" s="2"/>
      <c r="HE571" s="2"/>
      <c r="HF571" s="2"/>
      <c r="HG571" s="2"/>
      <c r="HH571" s="2"/>
      <c r="HI571" s="2"/>
      <c r="HJ571" s="2"/>
      <c r="HK571" s="2"/>
      <c r="HL571" s="2"/>
      <c r="HM571" s="2"/>
      <c r="HN571" s="2"/>
      <c r="HO571" s="2"/>
      <c r="HP571" s="2"/>
      <c r="HQ571" s="2"/>
      <c r="HR571" s="2"/>
      <c r="HS571" s="2"/>
    </row>
    <row r="572" spans="1:227" s="14" customFormat="1" x14ac:dyDescent="0.2">
      <c r="A572" s="20"/>
      <c r="B572" s="58"/>
      <c r="C572" s="58"/>
      <c r="D572" s="271"/>
      <c r="E572" s="9"/>
      <c r="F572" s="9"/>
      <c r="G572" s="47"/>
      <c r="H572" s="9"/>
      <c r="I572" s="59"/>
      <c r="J572" s="59"/>
      <c r="K572" s="59"/>
      <c r="L572" s="59"/>
      <c r="M572" s="25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</row>
    <row r="573" spans="1:227" s="14" customFormat="1" x14ac:dyDescent="0.2">
      <c r="A573" s="20"/>
      <c r="B573" s="58"/>
      <c r="C573" s="58"/>
      <c r="D573" s="271"/>
      <c r="E573" s="9"/>
      <c r="F573" s="9"/>
      <c r="G573" s="47"/>
      <c r="H573" s="9"/>
      <c r="I573" s="59"/>
      <c r="J573" s="59"/>
      <c r="K573" s="59"/>
      <c r="L573" s="59"/>
      <c r="M573" s="25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</row>
    <row r="574" spans="1:227" s="14" customFormat="1" x14ac:dyDescent="0.2">
      <c r="A574" s="20"/>
      <c r="B574" s="58"/>
      <c r="C574" s="58"/>
      <c r="D574" s="271"/>
      <c r="E574" s="9"/>
      <c r="F574" s="9"/>
      <c r="G574" s="47"/>
      <c r="H574" s="9"/>
      <c r="I574" s="59"/>
      <c r="J574" s="59"/>
      <c r="K574" s="59"/>
      <c r="L574" s="59"/>
      <c r="M574" s="25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  <c r="DT574" s="2"/>
      <c r="DU574" s="2"/>
      <c r="DV574" s="2"/>
      <c r="DW574" s="2"/>
      <c r="DX574" s="2"/>
      <c r="DY574" s="2"/>
      <c r="DZ574" s="2"/>
      <c r="EA574" s="2"/>
      <c r="EB574" s="2"/>
      <c r="EC574" s="2"/>
      <c r="ED574" s="2"/>
      <c r="EE574" s="2"/>
      <c r="EF574" s="2"/>
      <c r="EG574" s="2"/>
      <c r="EH574" s="2"/>
      <c r="EI574" s="2"/>
      <c r="EJ574" s="2"/>
      <c r="EK574" s="2"/>
      <c r="EL574" s="2"/>
      <c r="EM574" s="2"/>
      <c r="EN574" s="2"/>
      <c r="EO574" s="2"/>
      <c r="EP574" s="2"/>
      <c r="EQ574" s="2"/>
      <c r="ER574" s="2"/>
      <c r="ES574" s="2"/>
      <c r="ET574" s="2"/>
      <c r="EU574" s="2"/>
      <c r="EV574" s="2"/>
      <c r="EW574" s="2"/>
      <c r="EX574" s="2"/>
      <c r="EY574" s="2"/>
      <c r="EZ574" s="2"/>
      <c r="FA574" s="2"/>
      <c r="FB574" s="2"/>
      <c r="FC574" s="2"/>
      <c r="FD574" s="2"/>
      <c r="FE574" s="2"/>
      <c r="FF574" s="2"/>
      <c r="FG574" s="2"/>
      <c r="FH574" s="2"/>
      <c r="FI574" s="2"/>
      <c r="FJ574" s="2"/>
      <c r="FK574" s="2"/>
      <c r="FL574" s="2"/>
      <c r="FM574" s="2"/>
      <c r="FN574" s="2"/>
      <c r="FO574" s="2"/>
      <c r="FP574" s="2"/>
      <c r="FQ574" s="2"/>
      <c r="FR574" s="2"/>
      <c r="FS574" s="2"/>
      <c r="FT574" s="2"/>
      <c r="FU574" s="2"/>
      <c r="FV574" s="2"/>
      <c r="FW574" s="2"/>
      <c r="FX574" s="2"/>
      <c r="FY574" s="2"/>
      <c r="FZ574" s="2"/>
      <c r="GA574" s="2"/>
      <c r="GB574" s="2"/>
      <c r="GC574" s="2"/>
      <c r="GD574" s="2"/>
      <c r="GE574" s="2"/>
      <c r="GF574" s="2"/>
      <c r="GG574" s="2"/>
      <c r="GH574" s="2"/>
      <c r="GI574" s="2"/>
      <c r="GJ574" s="2"/>
      <c r="GK574" s="2"/>
      <c r="GL574" s="2"/>
      <c r="GM574" s="2"/>
      <c r="GN574" s="2"/>
      <c r="GO574" s="2"/>
      <c r="GP574" s="2"/>
      <c r="GQ574" s="2"/>
      <c r="GR574" s="2"/>
      <c r="GS574" s="2"/>
      <c r="GT574" s="2"/>
      <c r="GU574" s="2"/>
      <c r="GV574" s="2"/>
      <c r="GW574" s="2"/>
      <c r="GX574" s="2"/>
      <c r="GY574" s="2"/>
      <c r="GZ574" s="2"/>
      <c r="HA574" s="2"/>
      <c r="HB574" s="2"/>
      <c r="HC574" s="2"/>
      <c r="HD574" s="2"/>
      <c r="HE574" s="2"/>
      <c r="HF574" s="2"/>
      <c r="HG574" s="2"/>
      <c r="HH574" s="2"/>
      <c r="HI574" s="2"/>
      <c r="HJ574" s="2"/>
      <c r="HK574" s="2"/>
      <c r="HL574" s="2"/>
      <c r="HM574" s="2"/>
      <c r="HN574" s="2"/>
      <c r="HO574" s="2"/>
      <c r="HP574" s="2"/>
      <c r="HQ574" s="2"/>
      <c r="HR574" s="2"/>
      <c r="HS574" s="2"/>
    </row>
    <row r="575" spans="1:227" s="14" customFormat="1" x14ac:dyDescent="0.2">
      <c r="A575" s="20"/>
      <c r="B575" s="58"/>
      <c r="C575" s="58"/>
      <c r="D575" s="271"/>
      <c r="E575" s="9"/>
      <c r="F575" s="9"/>
      <c r="G575" s="47"/>
      <c r="H575" s="9"/>
      <c r="I575" s="59"/>
      <c r="J575" s="59"/>
      <c r="K575" s="59"/>
      <c r="L575" s="59"/>
      <c r="M575" s="25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</row>
    <row r="576" spans="1:227" s="14" customFormat="1" x14ac:dyDescent="0.2">
      <c r="A576" s="20"/>
      <c r="B576" s="58"/>
      <c r="C576" s="58"/>
      <c r="D576" s="271"/>
      <c r="E576" s="9"/>
      <c r="F576" s="9"/>
      <c r="G576" s="47"/>
      <c r="H576" s="9"/>
      <c r="I576" s="59"/>
      <c r="J576" s="59"/>
      <c r="K576" s="59"/>
      <c r="L576" s="59"/>
      <c r="M576" s="25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</row>
    <row r="577" spans="1:227" s="14" customFormat="1" x14ac:dyDescent="0.2">
      <c r="A577" s="20"/>
      <c r="B577" s="58"/>
      <c r="C577" s="58"/>
      <c r="D577" s="271"/>
      <c r="E577" s="9"/>
      <c r="F577" s="9"/>
      <c r="G577" s="47"/>
      <c r="H577" s="9"/>
      <c r="I577" s="59"/>
      <c r="J577" s="59"/>
      <c r="K577" s="59"/>
      <c r="L577" s="59"/>
      <c r="M577" s="25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</row>
    <row r="578" spans="1:227" s="14" customFormat="1" x14ac:dyDescent="0.2">
      <c r="A578" s="20"/>
      <c r="B578" s="58"/>
      <c r="C578" s="58"/>
      <c r="D578" s="271"/>
      <c r="E578" s="9"/>
      <c r="F578" s="9"/>
      <c r="G578" s="47"/>
      <c r="H578" s="9"/>
      <c r="I578" s="59"/>
      <c r="J578" s="59"/>
      <c r="K578" s="59"/>
      <c r="L578" s="59"/>
      <c r="M578" s="25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</row>
    <row r="579" spans="1:227" s="14" customFormat="1" x14ac:dyDescent="0.2">
      <c r="A579" s="20"/>
      <c r="B579" s="58"/>
      <c r="C579" s="58"/>
      <c r="D579" s="271"/>
      <c r="E579" s="9"/>
      <c r="F579" s="9"/>
      <c r="G579" s="47"/>
      <c r="H579" s="9"/>
      <c r="I579" s="59"/>
      <c r="J579" s="59"/>
      <c r="K579" s="59"/>
      <c r="L579" s="59"/>
      <c r="M579" s="25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</row>
    <row r="580" spans="1:227" s="14" customFormat="1" x14ac:dyDescent="0.2">
      <c r="A580" s="20"/>
      <c r="B580" s="58"/>
      <c r="C580" s="58"/>
      <c r="D580" s="271"/>
      <c r="E580" s="9"/>
      <c r="F580" s="9"/>
      <c r="G580" s="47"/>
      <c r="H580" s="9"/>
      <c r="I580" s="59"/>
      <c r="J580" s="59"/>
      <c r="K580" s="59"/>
      <c r="L580" s="59"/>
      <c r="M580" s="25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</row>
    <row r="581" spans="1:227" s="14" customFormat="1" x14ac:dyDescent="0.2">
      <c r="A581" s="20"/>
      <c r="B581" s="58"/>
      <c r="C581" s="58"/>
      <c r="D581" s="271"/>
      <c r="E581" s="9"/>
      <c r="F581" s="9"/>
      <c r="G581" s="47"/>
      <c r="H581" s="9"/>
      <c r="I581" s="59"/>
      <c r="J581" s="59"/>
      <c r="K581" s="59"/>
      <c r="L581" s="59"/>
      <c r="M581" s="25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  <c r="HQ581" s="2"/>
      <c r="HR581" s="2"/>
      <c r="HS581" s="2"/>
    </row>
    <row r="582" spans="1:227" s="14" customFormat="1" x14ac:dyDescent="0.2">
      <c r="A582" s="20"/>
      <c r="B582" s="58"/>
      <c r="C582" s="58"/>
      <c r="D582" s="271"/>
      <c r="E582" s="9"/>
      <c r="F582" s="9"/>
      <c r="G582" s="47"/>
      <c r="H582" s="9"/>
      <c r="I582" s="59"/>
      <c r="J582" s="59"/>
      <c r="K582" s="59"/>
      <c r="L582" s="59"/>
      <c r="M582" s="25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</row>
    <row r="583" spans="1:227" s="14" customFormat="1" x14ac:dyDescent="0.2">
      <c r="A583" s="20"/>
      <c r="B583" s="58"/>
      <c r="C583" s="58"/>
      <c r="D583" s="271"/>
      <c r="E583" s="9"/>
      <c r="F583" s="9"/>
      <c r="G583" s="47"/>
      <c r="H583" s="9"/>
      <c r="I583" s="59"/>
      <c r="J583" s="59"/>
      <c r="K583" s="59"/>
      <c r="L583" s="59"/>
      <c r="M583" s="25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  <c r="DT583" s="2"/>
      <c r="DU583" s="2"/>
      <c r="DV583" s="2"/>
      <c r="DW583" s="2"/>
      <c r="DX583" s="2"/>
      <c r="DY583" s="2"/>
      <c r="DZ583" s="2"/>
      <c r="EA583" s="2"/>
      <c r="EB583" s="2"/>
      <c r="EC583" s="2"/>
      <c r="ED583" s="2"/>
      <c r="EE583" s="2"/>
      <c r="EF583" s="2"/>
      <c r="EG583" s="2"/>
      <c r="EH583" s="2"/>
      <c r="EI583" s="2"/>
      <c r="EJ583" s="2"/>
      <c r="EK583" s="2"/>
      <c r="EL583" s="2"/>
      <c r="EM583" s="2"/>
      <c r="EN583" s="2"/>
      <c r="EO583" s="2"/>
      <c r="EP583" s="2"/>
      <c r="EQ583" s="2"/>
      <c r="ER583" s="2"/>
      <c r="ES583" s="2"/>
      <c r="ET583" s="2"/>
      <c r="EU583" s="2"/>
      <c r="EV583" s="2"/>
      <c r="EW583" s="2"/>
      <c r="EX583" s="2"/>
      <c r="EY583" s="2"/>
      <c r="EZ583" s="2"/>
      <c r="FA583" s="2"/>
      <c r="FB583" s="2"/>
      <c r="FC583" s="2"/>
      <c r="FD583" s="2"/>
      <c r="FE583" s="2"/>
      <c r="FF583" s="2"/>
      <c r="FG583" s="2"/>
      <c r="FH583" s="2"/>
      <c r="FI583" s="2"/>
      <c r="FJ583" s="2"/>
      <c r="FK583" s="2"/>
      <c r="FL583" s="2"/>
      <c r="FM583" s="2"/>
      <c r="FN583" s="2"/>
      <c r="FO583" s="2"/>
      <c r="FP583" s="2"/>
      <c r="FQ583" s="2"/>
      <c r="FR583" s="2"/>
      <c r="FS583" s="2"/>
      <c r="FT583" s="2"/>
      <c r="FU583" s="2"/>
      <c r="FV583" s="2"/>
      <c r="FW583" s="2"/>
      <c r="FX583" s="2"/>
      <c r="FY583" s="2"/>
      <c r="FZ583" s="2"/>
      <c r="GA583" s="2"/>
      <c r="GB583" s="2"/>
      <c r="GC583" s="2"/>
      <c r="GD583" s="2"/>
      <c r="GE583" s="2"/>
      <c r="GF583" s="2"/>
      <c r="GG583" s="2"/>
      <c r="GH583" s="2"/>
      <c r="GI583" s="2"/>
      <c r="GJ583" s="2"/>
      <c r="GK583" s="2"/>
      <c r="GL583" s="2"/>
      <c r="GM583" s="2"/>
      <c r="GN583" s="2"/>
      <c r="GO583" s="2"/>
      <c r="GP583" s="2"/>
      <c r="GQ583" s="2"/>
      <c r="GR583" s="2"/>
      <c r="GS583" s="2"/>
      <c r="GT583" s="2"/>
      <c r="GU583" s="2"/>
      <c r="GV583" s="2"/>
      <c r="GW583" s="2"/>
      <c r="GX583" s="2"/>
      <c r="GY583" s="2"/>
      <c r="GZ583" s="2"/>
      <c r="HA583" s="2"/>
      <c r="HB583" s="2"/>
      <c r="HC583" s="2"/>
      <c r="HD583" s="2"/>
      <c r="HE583" s="2"/>
      <c r="HF583" s="2"/>
      <c r="HG583" s="2"/>
      <c r="HH583" s="2"/>
      <c r="HI583" s="2"/>
      <c r="HJ583" s="2"/>
      <c r="HK583" s="2"/>
      <c r="HL583" s="2"/>
      <c r="HM583" s="2"/>
      <c r="HN583" s="2"/>
      <c r="HO583" s="2"/>
      <c r="HP583" s="2"/>
      <c r="HQ583" s="2"/>
      <c r="HR583" s="2"/>
      <c r="HS583" s="2"/>
    </row>
    <row r="584" spans="1:227" s="14" customFormat="1" x14ac:dyDescent="0.2">
      <c r="A584" s="20"/>
      <c r="B584" s="58"/>
      <c r="C584" s="58"/>
      <c r="D584" s="271"/>
      <c r="E584" s="9"/>
      <c r="F584" s="9"/>
      <c r="G584" s="47"/>
      <c r="H584" s="9"/>
      <c r="I584" s="59"/>
      <c r="J584" s="59"/>
      <c r="K584" s="59"/>
      <c r="L584" s="59"/>
      <c r="M584" s="25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  <c r="DT584" s="2"/>
      <c r="DU584" s="2"/>
      <c r="DV584" s="2"/>
      <c r="DW584" s="2"/>
      <c r="DX584" s="2"/>
      <c r="DY584" s="2"/>
      <c r="DZ584" s="2"/>
      <c r="EA584" s="2"/>
      <c r="EB584" s="2"/>
      <c r="EC584" s="2"/>
      <c r="ED584" s="2"/>
      <c r="EE584" s="2"/>
      <c r="EF584" s="2"/>
      <c r="EG584" s="2"/>
      <c r="EH584" s="2"/>
      <c r="EI584" s="2"/>
      <c r="EJ584" s="2"/>
      <c r="EK584" s="2"/>
      <c r="EL584" s="2"/>
      <c r="EM584" s="2"/>
      <c r="EN584" s="2"/>
      <c r="EO584" s="2"/>
      <c r="EP584" s="2"/>
      <c r="EQ584" s="2"/>
      <c r="ER584" s="2"/>
      <c r="ES584" s="2"/>
      <c r="ET584" s="2"/>
      <c r="EU584" s="2"/>
      <c r="EV584" s="2"/>
      <c r="EW584" s="2"/>
      <c r="EX584" s="2"/>
      <c r="EY584" s="2"/>
      <c r="EZ584" s="2"/>
      <c r="FA584" s="2"/>
      <c r="FB584" s="2"/>
      <c r="FC584" s="2"/>
      <c r="FD584" s="2"/>
      <c r="FE584" s="2"/>
      <c r="FF584" s="2"/>
      <c r="FG584" s="2"/>
      <c r="FH584" s="2"/>
      <c r="FI584" s="2"/>
      <c r="FJ584" s="2"/>
      <c r="FK584" s="2"/>
      <c r="FL584" s="2"/>
      <c r="FM584" s="2"/>
      <c r="FN584" s="2"/>
      <c r="FO584" s="2"/>
      <c r="FP584" s="2"/>
      <c r="FQ584" s="2"/>
      <c r="FR584" s="2"/>
      <c r="FS584" s="2"/>
      <c r="FT584" s="2"/>
      <c r="FU584" s="2"/>
      <c r="FV584" s="2"/>
      <c r="FW584" s="2"/>
      <c r="FX584" s="2"/>
      <c r="FY584" s="2"/>
      <c r="FZ584" s="2"/>
      <c r="GA584" s="2"/>
      <c r="GB584" s="2"/>
      <c r="GC584" s="2"/>
      <c r="GD584" s="2"/>
      <c r="GE584" s="2"/>
      <c r="GF584" s="2"/>
      <c r="GG584" s="2"/>
      <c r="GH584" s="2"/>
      <c r="GI584" s="2"/>
      <c r="GJ584" s="2"/>
      <c r="GK584" s="2"/>
      <c r="GL584" s="2"/>
      <c r="GM584" s="2"/>
      <c r="GN584" s="2"/>
      <c r="GO584" s="2"/>
      <c r="GP584" s="2"/>
      <c r="GQ584" s="2"/>
      <c r="GR584" s="2"/>
      <c r="GS584" s="2"/>
      <c r="GT584" s="2"/>
      <c r="GU584" s="2"/>
      <c r="GV584" s="2"/>
      <c r="GW584" s="2"/>
      <c r="GX584" s="2"/>
      <c r="GY584" s="2"/>
      <c r="GZ584" s="2"/>
      <c r="HA584" s="2"/>
      <c r="HB584" s="2"/>
      <c r="HC584" s="2"/>
      <c r="HD584" s="2"/>
      <c r="HE584" s="2"/>
      <c r="HF584" s="2"/>
      <c r="HG584" s="2"/>
      <c r="HH584" s="2"/>
      <c r="HI584" s="2"/>
      <c r="HJ584" s="2"/>
      <c r="HK584" s="2"/>
      <c r="HL584" s="2"/>
      <c r="HM584" s="2"/>
      <c r="HN584" s="2"/>
      <c r="HO584" s="2"/>
      <c r="HP584" s="2"/>
      <c r="HQ584" s="2"/>
      <c r="HR584" s="2"/>
      <c r="HS584" s="2"/>
    </row>
    <row r="585" spans="1:227" s="14" customFormat="1" x14ac:dyDescent="0.2">
      <c r="A585" s="20"/>
      <c r="B585" s="58"/>
      <c r="C585" s="58"/>
      <c r="D585" s="271"/>
      <c r="E585" s="9"/>
      <c r="F585" s="9"/>
      <c r="G585" s="47"/>
      <c r="H585" s="9"/>
      <c r="I585" s="59"/>
      <c r="J585" s="59"/>
      <c r="K585" s="59"/>
      <c r="L585" s="59"/>
      <c r="M585" s="25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</row>
    <row r="586" spans="1:227" s="14" customFormat="1" x14ac:dyDescent="0.2">
      <c r="A586" s="20"/>
      <c r="B586" s="58"/>
      <c r="C586" s="58"/>
      <c r="D586" s="271"/>
      <c r="E586" s="9"/>
      <c r="F586" s="9"/>
      <c r="G586" s="47"/>
      <c r="H586" s="9"/>
      <c r="I586" s="59"/>
      <c r="J586" s="59"/>
      <c r="K586" s="59"/>
      <c r="L586" s="59"/>
      <c r="M586" s="25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</row>
    <row r="587" spans="1:227" s="14" customFormat="1" x14ac:dyDescent="0.2">
      <c r="A587" s="20"/>
      <c r="B587" s="58"/>
      <c r="C587" s="58"/>
      <c r="D587" s="271"/>
      <c r="E587" s="9"/>
      <c r="F587" s="9"/>
      <c r="G587" s="47"/>
      <c r="H587" s="9"/>
      <c r="I587" s="59"/>
      <c r="J587" s="59"/>
      <c r="K587" s="59"/>
      <c r="L587" s="59"/>
      <c r="M587" s="25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</row>
    <row r="588" spans="1:227" s="14" customFormat="1" x14ac:dyDescent="0.2">
      <c r="A588" s="20"/>
      <c r="B588" s="58"/>
      <c r="C588" s="58"/>
      <c r="D588" s="271"/>
      <c r="E588" s="9"/>
      <c r="F588" s="9"/>
      <c r="G588" s="47"/>
      <c r="H588" s="9"/>
      <c r="I588" s="59"/>
      <c r="J588" s="59"/>
      <c r="K588" s="59"/>
      <c r="L588" s="59"/>
      <c r="M588" s="25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  <c r="DT588" s="2"/>
      <c r="DU588" s="2"/>
      <c r="DV588" s="2"/>
      <c r="DW588" s="2"/>
      <c r="DX588" s="2"/>
      <c r="DY588" s="2"/>
      <c r="DZ588" s="2"/>
      <c r="EA588" s="2"/>
      <c r="EB588" s="2"/>
      <c r="EC588" s="2"/>
      <c r="ED588" s="2"/>
      <c r="EE588" s="2"/>
      <c r="EF588" s="2"/>
      <c r="EG588" s="2"/>
      <c r="EH588" s="2"/>
      <c r="EI588" s="2"/>
      <c r="EJ588" s="2"/>
      <c r="EK588" s="2"/>
      <c r="EL588" s="2"/>
      <c r="EM588" s="2"/>
      <c r="EN588" s="2"/>
      <c r="EO588" s="2"/>
      <c r="EP588" s="2"/>
      <c r="EQ588" s="2"/>
      <c r="ER588" s="2"/>
      <c r="ES588" s="2"/>
      <c r="ET588" s="2"/>
      <c r="EU588" s="2"/>
      <c r="EV588" s="2"/>
      <c r="EW588" s="2"/>
      <c r="EX588" s="2"/>
      <c r="EY588" s="2"/>
      <c r="EZ588" s="2"/>
      <c r="FA588" s="2"/>
      <c r="FB588" s="2"/>
      <c r="FC588" s="2"/>
      <c r="FD588" s="2"/>
      <c r="FE588" s="2"/>
      <c r="FF588" s="2"/>
      <c r="FG588" s="2"/>
      <c r="FH588" s="2"/>
      <c r="FI588" s="2"/>
      <c r="FJ588" s="2"/>
      <c r="FK588" s="2"/>
      <c r="FL588" s="2"/>
      <c r="FM588" s="2"/>
      <c r="FN588" s="2"/>
      <c r="FO588" s="2"/>
      <c r="FP588" s="2"/>
      <c r="FQ588" s="2"/>
      <c r="FR588" s="2"/>
      <c r="FS588" s="2"/>
      <c r="FT588" s="2"/>
      <c r="FU588" s="2"/>
      <c r="FV588" s="2"/>
      <c r="FW588" s="2"/>
      <c r="FX588" s="2"/>
      <c r="FY588" s="2"/>
      <c r="FZ588" s="2"/>
      <c r="GA588" s="2"/>
      <c r="GB588" s="2"/>
      <c r="GC588" s="2"/>
      <c r="GD588" s="2"/>
      <c r="GE588" s="2"/>
      <c r="GF588" s="2"/>
      <c r="GG588" s="2"/>
      <c r="GH588" s="2"/>
      <c r="GI588" s="2"/>
      <c r="GJ588" s="2"/>
      <c r="GK588" s="2"/>
      <c r="GL588" s="2"/>
      <c r="GM588" s="2"/>
      <c r="GN588" s="2"/>
      <c r="GO588" s="2"/>
      <c r="GP588" s="2"/>
      <c r="GQ588" s="2"/>
      <c r="GR588" s="2"/>
      <c r="GS588" s="2"/>
      <c r="GT588" s="2"/>
      <c r="GU588" s="2"/>
      <c r="GV588" s="2"/>
      <c r="GW588" s="2"/>
      <c r="GX588" s="2"/>
      <c r="GY588" s="2"/>
      <c r="GZ588" s="2"/>
      <c r="HA588" s="2"/>
      <c r="HB588" s="2"/>
      <c r="HC588" s="2"/>
      <c r="HD588" s="2"/>
      <c r="HE588" s="2"/>
      <c r="HF588" s="2"/>
      <c r="HG588" s="2"/>
      <c r="HH588" s="2"/>
      <c r="HI588" s="2"/>
      <c r="HJ588" s="2"/>
      <c r="HK588" s="2"/>
      <c r="HL588" s="2"/>
      <c r="HM588" s="2"/>
      <c r="HN588" s="2"/>
      <c r="HO588" s="2"/>
      <c r="HP588" s="2"/>
      <c r="HQ588" s="2"/>
      <c r="HR588" s="2"/>
      <c r="HS588" s="2"/>
    </row>
    <row r="589" spans="1:227" s="14" customFormat="1" x14ac:dyDescent="0.2">
      <c r="A589" s="20"/>
      <c r="B589" s="58"/>
      <c r="C589" s="58"/>
      <c r="D589" s="271"/>
      <c r="E589" s="9"/>
      <c r="F589" s="9"/>
      <c r="G589" s="47"/>
      <c r="H589" s="9"/>
      <c r="I589" s="59"/>
      <c r="J589" s="59"/>
      <c r="K589" s="59"/>
      <c r="L589" s="59"/>
      <c r="M589" s="25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</row>
    <row r="590" spans="1:227" s="14" customFormat="1" x14ac:dyDescent="0.2">
      <c r="A590" s="20"/>
      <c r="B590" s="58"/>
      <c r="C590" s="58"/>
      <c r="D590" s="271"/>
      <c r="E590" s="9"/>
      <c r="F590" s="9"/>
      <c r="G590" s="47"/>
      <c r="H590" s="9"/>
      <c r="I590" s="59"/>
      <c r="J590" s="59"/>
      <c r="K590" s="59"/>
      <c r="L590" s="59"/>
      <c r="M590" s="25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  <c r="DT590" s="2"/>
      <c r="DU590" s="2"/>
      <c r="DV590" s="2"/>
      <c r="DW590" s="2"/>
      <c r="DX590" s="2"/>
      <c r="DY590" s="2"/>
      <c r="DZ590" s="2"/>
      <c r="EA590" s="2"/>
      <c r="EB590" s="2"/>
      <c r="EC590" s="2"/>
      <c r="ED590" s="2"/>
      <c r="EE590" s="2"/>
      <c r="EF590" s="2"/>
      <c r="EG590" s="2"/>
      <c r="EH590" s="2"/>
      <c r="EI590" s="2"/>
      <c r="EJ590" s="2"/>
      <c r="EK590" s="2"/>
      <c r="EL590" s="2"/>
      <c r="EM590" s="2"/>
      <c r="EN590" s="2"/>
      <c r="EO590" s="2"/>
      <c r="EP590" s="2"/>
      <c r="EQ590" s="2"/>
      <c r="ER590" s="2"/>
      <c r="ES590" s="2"/>
      <c r="ET590" s="2"/>
      <c r="EU590" s="2"/>
      <c r="EV590" s="2"/>
      <c r="EW590" s="2"/>
      <c r="EX590" s="2"/>
      <c r="EY590" s="2"/>
      <c r="EZ590" s="2"/>
      <c r="FA590" s="2"/>
      <c r="FB590" s="2"/>
      <c r="FC590" s="2"/>
      <c r="FD590" s="2"/>
      <c r="FE590" s="2"/>
      <c r="FF590" s="2"/>
      <c r="FG590" s="2"/>
      <c r="FH590" s="2"/>
      <c r="FI590" s="2"/>
      <c r="FJ590" s="2"/>
      <c r="FK590" s="2"/>
      <c r="FL590" s="2"/>
      <c r="FM590" s="2"/>
      <c r="FN590" s="2"/>
      <c r="FO590" s="2"/>
      <c r="FP590" s="2"/>
      <c r="FQ590" s="2"/>
      <c r="FR590" s="2"/>
      <c r="FS590" s="2"/>
      <c r="FT590" s="2"/>
      <c r="FU590" s="2"/>
      <c r="FV590" s="2"/>
      <c r="FW590" s="2"/>
      <c r="FX590" s="2"/>
      <c r="FY590" s="2"/>
      <c r="FZ590" s="2"/>
      <c r="GA590" s="2"/>
      <c r="GB590" s="2"/>
      <c r="GC590" s="2"/>
      <c r="GD590" s="2"/>
      <c r="GE590" s="2"/>
      <c r="GF590" s="2"/>
      <c r="GG590" s="2"/>
      <c r="GH590" s="2"/>
      <c r="GI590" s="2"/>
      <c r="GJ590" s="2"/>
      <c r="GK590" s="2"/>
      <c r="GL590" s="2"/>
      <c r="GM590" s="2"/>
      <c r="GN590" s="2"/>
      <c r="GO590" s="2"/>
      <c r="GP590" s="2"/>
      <c r="GQ590" s="2"/>
      <c r="GR590" s="2"/>
      <c r="GS590" s="2"/>
      <c r="GT590" s="2"/>
      <c r="GU590" s="2"/>
      <c r="GV590" s="2"/>
      <c r="GW590" s="2"/>
      <c r="GX590" s="2"/>
      <c r="GY590" s="2"/>
      <c r="GZ590" s="2"/>
      <c r="HA590" s="2"/>
      <c r="HB590" s="2"/>
      <c r="HC590" s="2"/>
      <c r="HD590" s="2"/>
      <c r="HE590" s="2"/>
      <c r="HF590" s="2"/>
      <c r="HG590" s="2"/>
      <c r="HH590" s="2"/>
      <c r="HI590" s="2"/>
      <c r="HJ590" s="2"/>
      <c r="HK590" s="2"/>
      <c r="HL590" s="2"/>
      <c r="HM590" s="2"/>
      <c r="HN590" s="2"/>
      <c r="HO590" s="2"/>
      <c r="HP590" s="2"/>
      <c r="HQ590" s="2"/>
      <c r="HR590" s="2"/>
      <c r="HS590" s="2"/>
    </row>
    <row r="591" spans="1:227" s="14" customFormat="1" x14ac:dyDescent="0.2">
      <c r="A591" s="20"/>
      <c r="B591" s="58"/>
      <c r="C591" s="58"/>
      <c r="D591" s="271"/>
      <c r="E591" s="9"/>
      <c r="F591" s="9"/>
      <c r="G591" s="47"/>
      <c r="H591" s="9"/>
      <c r="I591" s="59"/>
      <c r="J591" s="59"/>
      <c r="K591" s="59"/>
      <c r="L591" s="59"/>
      <c r="M591" s="25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</row>
    <row r="592" spans="1:227" s="14" customFormat="1" x14ac:dyDescent="0.2">
      <c r="A592" s="20"/>
      <c r="B592" s="58"/>
      <c r="C592" s="58"/>
      <c r="D592" s="271"/>
      <c r="E592" s="9"/>
      <c r="F592" s="9"/>
      <c r="G592" s="47"/>
      <c r="H592" s="9"/>
      <c r="I592" s="59"/>
      <c r="J592" s="59"/>
      <c r="K592" s="59"/>
      <c r="L592" s="59"/>
      <c r="M592" s="25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</row>
    <row r="593" spans="1:227" s="14" customFormat="1" x14ac:dyDescent="0.2">
      <c r="A593" s="20"/>
      <c r="B593" s="58"/>
      <c r="C593" s="58"/>
      <c r="D593" s="271"/>
      <c r="E593" s="9"/>
      <c r="F593" s="9"/>
      <c r="G593" s="47"/>
      <c r="H593" s="9"/>
      <c r="I593" s="59"/>
      <c r="J593" s="59"/>
      <c r="K593" s="59"/>
      <c r="L593" s="59"/>
      <c r="M593" s="25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</row>
    <row r="594" spans="1:227" s="14" customFormat="1" x14ac:dyDescent="0.2">
      <c r="A594" s="20"/>
      <c r="B594" s="58"/>
      <c r="C594" s="58"/>
      <c r="D594" s="271"/>
      <c r="E594" s="9"/>
      <c r="F594" s="9"/>
      <c r="G594" s="47"/>
      <c r="H594" s="9"/>
      <c r="I594" s="59"/>
      <c r="J594" s="59"/>
      <c r="K594" s="59"/>
      <c r="L594" s="59"/>
      <c r="M594" s="25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</row>
    <row r="595" spans="1:227" s="14" customFormat="1" x14ac:dyDescent="0.2">
      <c r="A595" s="20"/>
      <c r="B595" s="58"/>
      <c r="C595" s="58"/>
      <c r="D595" s="271"/>
      <c r="E595" s="9"/>
      <c r="F595" s="9"/>
      <c r="G595" s="47"/>
      <c r="H595" s="9"/>
      <c r="I595" s="59"/>
      <c r="J595" s="59"/>
      <c r="K595" s="59"/>
      <c r="L595" s="59"/>
      <c r="M595" s="25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</row>
    <row r="596" spans="1:227" s="14" customFormat="1" x14ac:dyDescent="0.2">
      <c r="A596" s="20"/>
      <c r="B596" s="58"/>
      <c r="C596" s="58"/>
      <c r="D596" s="271"/>
      <c r="E596" s="9"/>
      <c r="F596" s="9"/>
      <c r="G596" s="47"/>
      <c r="H596" s="9"/>
      <c r="I596" s="59"/>
      <c r="J596" s="59"/>
      <c r="K596" s="59"/>
      <c r="L596" s="59"/>
      <c r="M596" s="25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  <c r="DT596" s="2"/>
      <c r="DU596" s="2"/>
      <c r="DV596" s="2"/>
      <c r="DW596" s="2"/>
      <c r="DX596" s="2"/>
      <c r="DY596" s="2"/>
      <c r="DZ596" s="2"/>
      <c r="EA596" s="2"/>
      <c r="EB596" s="2"/>
      <c r="EC596" s="2"/>
      <c r="ED596" s="2"/>
      <c r="EE596" s="2"/>
      <c r="EF596" s="2"/>
      <c r="EG596" s="2"/>
      <c r="EH596" s="2"/>
      <c r="EI596" s="2"/>
      <c r="EJ596" s="2"/>
      <c r="EK596" s="2"/>
      <c r="EL596" s="2"/>
      <c r="EM596" s="2"/>
      <c r="EN596" s="2"/>
      <c r="EO596" s="2"/>
      <c r="EP596" s="2"/>
      <c r="EQ596" s="2"/>
      <c r="ER596" s="2"/>
      <c r="ES596" s="2"/>
      <c r="ET596" s="2"/>
      <c r="EU596" s="2"/>
      <c r="EV596" s="2"/>
      <c r="EW596" s="2"/>
      <c r="EX596" s="2"/>
      <c r="EY596" s="2"/>
      <c r="EZ596" s="2"/>
      <c r="FA596" s="2"/>
      <c r="FB596" s="2"/>
      <c r="FC596" s="2"/>
      <c r="FD596" s="2"/>
      <c r="FE596" s="2"/>
      <c r="FF596" s="2"/>
      <c r="FG596" s="2"/>
      <c r="FH596" s="2"/>
      <c r="FI596" s="2"/>
      <c r="FJ596" s="2"/>
      <c r="FK596" s="2"/>
      <c r="FL596" s="2"/>
      <c r="FM596" s="2"/>
      <c r="FN596" s="2"/>
      <c r="FO596" s="2"/>
      <c r="FP596" s="2"/>
      <c r="FQ596" s="2"/>
      <c r="FR596" s="2"/>
      <c r="FS596" s="2"/>
      <c r="FT596" s="2"/>
      <c r="FU596" s="2"/>
      <c r="FV596" s="2"/>
      <c r="FW596" s="2"/>
      <c r="FX596" s="2"/>
      <c r="FY596" s="2"/>
      <c r="FZ596" s="2"/>
      <c r="GA596" s="2"/>
      <c r="GB596" s="2"/>
      <c r="GC596" s="2"/>
      <c r="GD596" s="2"/>
      <c r="GE596" s="2"/>
      <c r="GF596" s="2"/>
      <c r="GG596" s="2"/>
      <c r="GH596" s="2"/>
      <c r="GI596" s="2"/>
      <c r="GJ596" s="2"/>
      <c r="GK596" s="2"/>
      <c r="GL596" s="2"/>
      <c r="GM596" s="2"/>
      <c r="GN596" s="2"/>
      <c r="GO596" s="2"/>
      <c r="GP596" s="2"/>
      <c r="GQ596" s="2"/>
      <c r="GR596" s="2"/>
      <c r="GS596" s="2"/>
      <c r="GT596" s="2"/>
      <c r="GU596" s="2"/>
      <c r="GV596" s="2"/>
      <c r="GW596" s="2"/>
      <c r="GX596" s="2"/>
      <c r="GY596" s="2"/>
      <c r="GZ596" s="2"/>
      <c r="HA596" s="2"/>
      <c r="HB596" s="2"/>
      <c r="HC596" s="2"/>
      <c r="HD596" s="2"/>
      <c r="HE596" s="2"/>
      <c r="HF596" s="2"/>
      <c r="HG596" s="2"/>
      <c r="HH596" s="2"/>
      <c r="HI596" s="2"/>
      <c r="HJ596" s="2"/>
      <c r="HK596" s="2"/>
      <c r="HL596" s="2"/>
      <c r="HM596" s="2"/>
      <c r="HN596" s="2"/>
      <c r="HO596" s="2"/>
      <c r="HP596" s="2"/>
      <c r="HQ596" s="2"/>
      <c r="HR596" s="2"/>
      <c r="HS596" s="2"/>
    </row>
    <row r="597" spans="1:227" s="14" customFormat="1" x14ac:dyDescent="0.2">
      <c r="A597" s="20"/>
      <c r="B597" s="58"/>
      <c r="C597" s="58"/>
      <c r="D597" s="271"/>
      <c r="E597" s="9"/>
      <c r="F597" s="9"/>
      <c r="G597" s="47"/>
      <c r="H597" s="9"/>
      <c r="I597" s="59"/>
      <c r="J597" s="59"/>
      <c r="K597" s="59"/>
      <c r="L597" s="59"/>
      <c r="M597" s="25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</row>
    <row r="598" spans="1:227" s="14" customFormat="1" x14ac:dyDescent="0.2">
      <c r="A598" s="20"/>
      <c r="B598" s="58"/>
      <c r="C598" s="58"/>
      <c r="D598" s="271"/>
      <c r="E598" s="9"/>
      <c r="F598" s="9"/>
      <c r="G598" s="47"/>
      <c r="H598" s="9"/>
      <c r="I598" s="59"/>
      <c r="J598" s="59"/>
      <c r="K598" s="59"/>
      <c r="L598" s="59"/>
      <c r="M598" s="25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  <c r="DT598" s="2"/>
      <c r="DU598" s="2"/>
      <c r="DV598" s="2"/>
      <c r="DW598" s="2"/>
      <c r="DX598" s="2"/>
      <c r="DY598" s="2"/>
      <c r="DZ598" s="2"/>
      <c r="EA598" s="2"/>
      <c r="EB598" s="2"/>
      <c r="EC598" s="2"/>
      <c r="ED598" s="2"/>
      <c r="EE598" s="2"/>
      <c r="EF598" s="2"/>
      <c r="EG598" s="2"/>
      <c r="EH598" s="2"/>
      <c r="EI598" s="2"/>
      <c r="EJ598" s="2"/>
      <c r="EK598" s="2"/>
      <c r="EL598" s="2"/>
      <c r="EM598" s="2"/>
      <c r="EN598" s="2"/>
      <c r="EO598" s="2"/>
      <c r="EP598" s="2"/>
      <c r="EQ598" s="2"/>
      <c r="ER598" s="2"/>
      <c r="ES598" s="2"/>
      <c r="ET598" s="2"/>
      <c r="EU598" s="2"/>
      <c r="EV598" s="2"/>
      <c r="EW598" s="2"/>
      <c r="EX598" s="2"/>
      <c r="EY598" s="2"/>
      <c r="EZ598" s="2"/>
      <c r="FA598" s="2"/>
      <c r="FB598" s="2"/>
      <c r="FC598" s="2"/>
      <c r="FD598" s="2"/>
      <c r="FE598" s="2"/>
      <c r="FF598" s="2"/>
      <c r="FG598" s="2"/>
      <c r="FH598" s="2"/>
      <c r="FI598" s="2"/>
      <c r="FJ598" s="2"/>
      <c r="FK598" s="2"/>
      <c r="FL598" s="2"/>
      <c r="FM598" s="2"/>
      <c r="FN598" s="2"/>
      <c r="FO598" s="2"/>
      <c r="FP598" s="2"/>
      <c r="FQ598" s="2"/>
      <c r="FR598" s="2"/>
      <c r="FS598" s="2"/>
      <c r="FT598" s="2"/>
      <c r="FU598" s="2"/>
      <c r="FV598" s="2"/>
      <c r="FW598" s="2"/>
      <c r="FX598" s="2"/>
      <c r="FY598" s="2"/>
      <c r="FZ598" s="2"/>
      <c r="GA598" s="2"/>
      <c r="GB598" s="2"/>
      <c r="GC598" s="2"/>
      <c r="GD598" s="2"/>
      <c r="GE598" s="2"/>
      <c r="GF598" s="2"/>
      <c r="GG598" s="2"/>
      <c r="GH598" s="2"/>
      <c r="GI598" s="2"/>
      <c r="GJ598" s="2"/>
      <c r="GK598" s="2"/>
      <c r="GL598" s="2"/>
      <c r="GM598" s="2"/>
      <c r="GN598" s="2"/>
      <c r="GO598" s="2"/>
      <c r="GP598" s="2"/>
      <c r="GQ598" s="2"/>
      <c r="GR598" s="2"/>
      <c r="GS598" s="2"/>
      <c r="GT598" s="2"/>
      <c r="GU598" s="2"/>
      <c r="GV598" s="2"/>
      <c r="GW598" s="2"/>
      <c r="GX598" s="2"/>
      <c r="GY598" s="2"/>
      <c r="GZ598" s="2"/>
      <c r="HA598" s="2"/>
      <c r="HB598" s="2"/>
      <c r="HC598" s="2"/>
      <c r="HD598" s="2"/>
      <c r="HE598" s="2"/>
      <c r="HF598" s="2"/>
      <c r="HG598" s="2"/>
      <c r="HH598" s="2"/>
      <c r="HI598" s="2"/>
      <c r="HJ598" s="2"/>
      <c r="HK598" s="2"/>
      <c r="HL598" s="2"/>
      <c r="HM598" s="2"/>
      <c r="HN598" s="2"/>
      <c r="HO598" s="2"/>
      <c r="HP598" s="2"/>
      <c r="HQ598" s="2"/>
      <c r="HR598" s="2"/>
      <c r="HS598" s="2"/>
    </row>
    <row r="599" spans="1:227" s="14" customFormat="1" x14ac:dyDescent="0.2">
      <c r="A599" s="20"/>
      <c r="B599" s="58"/>
      <c r="C599" s="58"/>
      <c r="D599" s="271"/>
      <c r="E599" s="9"/>
      <c r="F599" s="9"/>
      <c r="G599" s="47"/>
      <c r="H599" s="9"/>
      <c r="I599" s="59"/>
      <c r="J599" s="59"/>
      <c r="K599" s="59"/>
      <c r="L599" s="59"/>
      <c r="M599" s="25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</row>
    <row r="600" spans="1:227" s="14" customFormat="1" x14ac:dyDescent="0.2">
      <c r="A600" s="20"/>
      <c r="B600" s="58"/>
      <c r="C600" s="58"/>
      <c r="D600" s="271"/>
      <c r="E600" s="9"/>
      <c r="F600" s="9"/>
      <c r="G600" s="47"/>
      <c r="H600" s="9"/>
      <c r="I600" s="59"/>
      <c r="J600" s="59"/>
      <c r="K600" s="59"/>
      <c r="L600" s="59"/>
      <c r="M600" s="25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</row>
    <row r="601" spans="1:227" s="14" customFormat="1" x14ac:dyDescent="0.2">
      <c r="A601" s="20"/>
      <c r="B601" s="58"/>
      <c r="C601" s="58"/>
      <c r="D601" s="271"/>
      <c r="E601" s="9"/>
      <c r="F601" s="9"/>
      <c r="G601" s="47"/>
      <c r="H601" s="9"/>
      <c r="I601" s="59"/>
      <c r="J601" s="59"/>
      <c r="K601" s="59"/>
      <c r="L601" s="59"/>
      <c r="M601" s="25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</row>
    <row r="602" spans="1:227" s="14" customFormat="1" x14ac:dyDescent="0.2">
      <c r="A602" s="20"/>
      <c r="B602" s="58"/>
      <c r="C602" s="58"/>
      <c r="D602" s="271"/>
      <c r="E602" s="9"/>
      <c r="F602" s="9"/>
      <c r="G602" s="47"/>
      <c r="H602" s="9"/>
      <c r="I602" s="59"/>
      <c r="J602" s="59"/>
      <c r="K602" s="59"/>
      <c r="L602" s="59"/>
      <c r="M602" s="25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  <c r="DT602" s="2"/>
      <c r="DU602" s="2"/>
      <c r="DV602" s="2"/>
      <c r="DW602" s="2"/>
      <c r="DX602" s="2"/>
      <c r="DY602" s="2"/>
      <c r="DZ602" s="2"/>
      <c r="EA602" s="2"/>
      <c r="EB602" s="2"/>
      <c r="EC602" s="2"/>
      <c r="ED602" s="2"/>
      <c r="EE602" s="2"/>
      <c r="EF602" s="2"/>
      <c r="EG602" s="2"/>
      <c r="EH602" s="2"/>
      <c r="EI602" s="2"/>
      <c r="EJ602" s="2"/>
      <c r="EK602" s="2"/>
      <c r="EL602" s="2"/>
      <c r="EM602" s="2"/>
      <c r="EN602" s="2"/>
      <c r="EO602" s="2"/>
      <c r="EP602" s="2"/>
      <c r="EQ602" s="2"/>
      <c r="ER602" s="2"/>
      <c r="ES602" s="2"/>
      <c r="ET602" s="2"/>
      <c r="EU602" s="2"/>
      <c r="EV602" s="2"/>
      <c r="EW602" s="2"/>
      <c r="EX602" s="2"/>
      <c r="EY602" s="2"/>
      <c r="EZ602" s="2"/>
      <c r="FA602" s="2"/>
      <c r="FB602" s="2"/>
      <c r="FC602" s="2"/>
      <c r="FD602" s="2"/>
      <c r="FE602" s="2"/>
      <c r="FF602" s="2"/>
      <c r="FG602" s="2"/>
      <c r="FH602" s="2"/>
      <c r="FI602" s="2"/>
      <c r="FJ602" s="2"/>
      <c r="FK602" s="2"/>
      <c r="FL602" s="2"/>
      <c r="FM602" s="2"/>
      <c r="FN602" s="2"/>
      <c r="FO602" s="2"/>
      <c r="FP602" s="2"/>
      <c r="FQ602" s="2"/>
      <c r="FR602" s="2"/>
      <c r="FS602" s="2"/>
      <c r="FT602" s="2"/>
      <c r="FU602" s="2"/>
      <c r="FV602" s="2"/>
      <c r="FW602" s="2"/>
      <c r="FX602" s="2"/>
      <c r="FY602" s="2"/>
      <c r="FZ602" s="2"/>
      <c r="GA602" s="2"/>
      <c r="GB602" s="2"/>
      <c r="GC602" s="2"/>
      <c r="GD602" s="2"/>
      <c r="GE602" s="2"/>
      <c r="GF602" s="2"/>
      <c r="GG602" s="2"/>
      <c r="GH602" s="2"/>
      <c r="GI602" s="2"/>
      <c r="GJ602" s="2"/>
      <c r="GK602" s="2"/>
      <c r="GL602" s="2"/>
      <c r="GM602" s="2"/>
      <c r="GN602" s="2"/>
      <c r="GO602" s="2"/>
      <c r="GP602" s="2"/>
      <c r="GQ602" s="2"/>
      <c r="GR602" s="2"/>
      <c r="GS602" s="2"/>
      <c r="GT602" s="2"/>
      <c r="GU602" s="2"/>
      <c r="GV602" s="2"/>
      <c r="GW602" s="2"/>
      <c r="GX602" s="2"/>
      <c r="GY602" s="2"/>
      <c r="GZ602" s="2"/>
      <c r="HA602" s="2"/>
      <c r="HB602" s="2"/>
      <c r="HC602" s="2"/>
      <c r="HD602" s="2"/>
      <c r="HE602" s="2"/>
      <c r="HF602" s="2"/>
      <c r="HG602" s="2"/>
      <c r="HH602" s="2"/>
      <c r="HI602" s="2"/>
      <c r="HJ602" s="2"/>
      <c r="HK602" s="2"/>
      <c r="HL602" s="2"/>
      <c r="HM602" s="2"/>
      <c r="HN602" s="2"/>
      <c r="HO602" s="2"/>
      <c r="HP602" s="2"/>
      <c r="HQ602" s="2"/>
      <c r="HR602" s="2"/>
      <c r="HS602" s="2"/>
    </row>
    <row r="603" spans="1:227" s="14" customFormat="1" x14ac:dyDescent="0.2">
      <c r="A603" s="20"/>
      <c r="B603" s="58"/>
      <c r="C603" s="58"/>
      <c r="D603" s="271"/>
      <c r="E603" s="9"/>
      <c r="F603" s="9"/>
      <c r="G603" s="47"/>
      <c r="H603" s="9"/>
      <c r="I603" s="59"/>
      <c r="J603" s="59"/>
      <c r="K603" s="59"/>
      <c r="L603" s="59"/>
      <c r="M603" s="25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</row>
    <row r="604" spans="1:227" s="14" customFormat="1" x14ac:dyDescent="0.2">
      <c r="A604" s="20"/>
      <c r="B604" s="58"/>
      <c r="C604" s="58"/>
      <c r="D604" s="271"/>
      <c r="E604" s="9"/>
      <c r="F604" s="9"/>
      <c r="G604" s="47"/>
      <c r="H604" s="9"/>
      <c r="I604" s="59"/>
      <c r="J604" s="59"/>
      <c r="K604" s="59"/>
      <c r="L604" s="59"/>
      <c r="M604" s="25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</row>
    <row r="605" spans="1:227" s="14" customFormat="1" x14ac:dyDescent="0.2">
      <c r="A605" s="20"/>
      <c r="B605" s="58"/>
      <c r="C605" s="58"/>
      <c r="D605" s="271"/>
      <c r="E605" s="9"/>
      <c r="F605" s="9"/>
      <c r="G605" s="47"/>
      <c r="H605" s="9"/>
      <c r="I605" s="59"/>
      <c r="J605" s="59"/>
      <c r="K605" s="59"/>
      <c r="L605" s="59"/>
      <c r="M605" s="25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</row>
    <row r="606" spans="1:227" s="14" customFormat="1" x14ac:dyDescent="0.2">
      <c r="A606" s="20"/>
      <c r="B606" s="58"/>
      <c r="C606" s="58"/>
      <c r="D606" s="271"/>
      <c r="E606" s="9"/>
      <c r="F606" s="9"/>
      <c r="G606" s="47"/>
      <c r="H606" s="9"/>
      <c r="I606" s="59"/>
      <c r="J606" s="59"/>
      <c r="K606" s="59"/>
      <c r="L606" s="59"/>
      <c r="M606" s="25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</row>
    <row r="607" spans="1:227" s="14" customFormat="1" x14ac:dyDescent="0.2">
      <c r="A607" s="20"/>
      <c r="B607" s="58"/>
      <c r="C607" s="58"/>
      <c r="D607" s="271"/>
      <c r="E607" s="9"/>
      <c r="F607" s="9"/>
      <c r="G607" s="47"/>
      <c r="H607" s="9"/>
      <c r="I607" s="59"/>
      <c r="J607" s="59"/>
      <c r="K607" s="59"/>
      <c r="L607" s="59"/>
      <c r="M607" s="25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  <c r="DT607" s="2"/>
      <c r="DU607" s="2"/>
      <c r="DV607" s="2"/>
      <c r="DW607" s="2"/>
      <c r="DX607" s="2"/>
      <c r="DY607" s="2"/>
      <c r="DZ607" s="2"/>
      <c r="EA607" s="2"/>
      <c r="EB607" s="2"/>
      <c r="EC607" s="2"/>
      <c r="ED607" s="2"/>
      <c r="EE607" s="2"/>
      <c r="EF607" s="2"/>
      <c r="EG607" s="2"/>
      <c r="EH607" s="2"/>
      <c r="EI607" s="2"/>
      <c r="EJ607" s="2"/>
      <c r="EK607" s="2"/>
      <c r="EL607" s="2"/>
      <c r="EM607" s="2"/>
      <c r="EN607" s="2"/>
      <c r="EO607" s="2"/>
      <c r="EP607" s="2"/>
      <c r="EQ607" s="2"/>
      <c r="ER607" s="2"/>
      <c r="ES607" s="2"/>
      <c r="ET607" s="2"/>
      <c r="EU607" s="2"/>
      <c r="EV607" s="2"/>
      <c r="EW607" s="2"/>
      <c r="EX607" s="2"/>
      <c r="EY607" s="2"/>
      <c r="EZ607" s="2"/>
      <c r="FA607" s="2"/>
      <c r="FB607" s="2"/>
      <c r="FC607" s="2"/>
      <c r="FD607" s="2"/>
      <c r="FE607" s="2"/>
      <c r="FF607" s="2"/>
      <c r="FG607" s="2"/>
      <c r="FH607" s="2"/>
      <c r="FI607" s="2"/>
      <c r="FJ607" s="2"/>
      <c r="FK607" s="2"/>
      <c r="FL607" s="2"/>
      <c r="FM607" s="2"/>
      <c r="FN607" s="2"/>
      <c r="FO607" s="2"/>
      <c r="FP607" s="2"/>
      <c r="FQ607" s="2"/>
      <c r="FR607" s="2"/>
      <c r="FS607" s="2"/>
      <c r="FT607" s="2"/>
      <c r="FU607" s="2"/>
      <c r="FV607" s="2"/>
      <c r="FW607" s="2"/>
      <c r="FX607" s="2"/>
      <c r="FY607" s="2"/>
      <c r="FZ607" s="2"/>
      <c r="GA607" s="2"/>
      <c r="GB607" s="2"/>
      <c r="GC607" s="2"/>
      <c r="GD607" s="2"/>
      <c r="GE607" s="2"/>
      <c r="GF607" s="2"/>
      <c r="GG607" s="2"/>
      <c r="GH607" s="2"/>
      <c r="GI607" s="2"/>
      <c r="GJ607" s="2"/>
      <c r="GK607" s="2"/>
      <c r="GL607" s="2"/>
      <c r="GM607" s="2"/>
      <c r="GN607" s="2"/>
      <c r="GO607" s="2"/>
      <c r="GP607" s="2"/>
      <c r="GQ607" s="2"/>
      <c r="GR607" s="2"/>
      <c r="GS607" s="2"/>
      <c r="GT607" s="2"/>
      <c r="GU607" s="2"/>
      <c r="GV607" s="2"/>
      <c r="GW607" s="2"/>
      <c r="GX607" s="2"/>
      <c r="GY607" s="2"/>
      <c r="GZ607" s="2"/>
      <c r="HA607" s="2"/>
      <c r="HB607" s="2"/>
      <c r="HC607" s="2"/>
      <c r="HD607" s="2"/>
      <c r="HE607" s="2"/>
      <c r="HF607" s="2"/>
      <c r="HG607" s="2"/>
      <c r="HH607" s="2"/>
      <c r="HI607" s="2"/>
      <c r="HJ607" s="2"/>
      <c r="HK607" s="2"/>
      <c r="HL607" s="2"/>
      <c r="HM607" s="2"/>
      <c r="HN607" s="2"/>
      <c r="HO607" s="2"/>
      <c r="HP607" s="2"/>
      <c r="HQ607" s="2"/>
      <c r="HR607" s="2"/>
      <c r="HS607" s="2"/>
    </row>
    <row r="608" spans="1:227" s="14" customFormat="1" x14ac:dyDescent="0.2">
      <c r="A608" s="20"/>
      <c r="B608" s="58"/>
      <c r="C608" s="58"/>
      <c r="D608" s="271"/>
      <c r="E608" s="9"/>
      <c r="F608" s="9"/>
      <c r="G608" s="47"/>
      <c r="H608" s="9"/>
      <c r="I608" s="59"/>
      <c r="J608" s="59"/>
      <c r="K608" s="59"/>
      <c r="L608" s="59"/>
      <c r="M608" s="25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  <c r="DT608" s="2"/>
      <c r="DU608" s="2"/>
      <c r="DV608" s="2"/>
      <c r="DW608" s="2"/>
      <c r="DX608" s="2"/>
      <c r="DY608" s="2"/>
      <c r="DZ608" s="2"/>
      <c r="EA608" s="2"/>
      <c r="EB608" s="2"/>
      <c r="EC608" s="2"/>
      <c r="ED608" s="2"/>
      <c r="EE608" s="2"/>
      <c r="EF608" s="2"/>
      <c r="EG608" s="2"/>
      <c r="EH608" s="2"/>
      <c r="EI608" s="2"/>
      <c r="EJ608" s="2"/>
      <c r="EK608" s="2"/>
      <c r="EL608" s="2"/>
      <c r="EM608" s="2"/>
      <c r="EN608" s="2"/>
      <c r="EO608" s="2"/>
      <c r="EP608" s="2"/>
      <c r="EQ608" s="2"/>
      <c r="ER608" s="2"/>
      <c r="ES608" s="2"/>
      <c r="ET608" s="2"/>
      <c r="EU608" s="2"/>
      <c r="EV608" s="2"/>
      <c r="EW608" s="2"/>
      <c r="EX608" s="2"/>
      <c r="EY608" s="2"/>
      <c r="EZ608" s="2"/>
      <c r="FA608" s="2"/>
      <c r="FB608" s="2"/>
      <c r="FC608" s="2"/>
      <c r="FD608" s="2"/>
      <c r="FE608" s="2"/>
      <c r="FF608" s="2"/>
      <c r="FG608" s="2"/>
      <c r="FH608" s="2"/>
      <c r="FI608" s="2"/>
      <c r="FJ608" s="2"/>
      <c r="FK608" s="2"/>
      <c r="FL608" s="2"/>
      <c r="FM608" s="2"/>
      <c r="FN608" s="2"/>
      <c r="FO608" s="2"/>
      <c r="FP608" s="2"/>
      <c r="FQ608" s="2"/>
      <c r="FR608" s="2"/>
      <c r="FS608" s="2"/>
      <c r="FT608" s="2"/>
      <c r="FU608" s="2"/>
      <c r="FV608" s="2"/>
      <c r="FW608" s="2"/>
      <c r="FX608" s="2"/>
      <c r="FY608" s="2"/>
      <c r="FZ608" s="2"/>
      <c r="GA608" s="2"/>
      <c r="GB608" s="2"/>
      <c r="GC608" s="2"/>
      <c r="GD608" s="2"/>
      <c r="GE608" s="2"/>
      <c r="GF608" s="2"/>
      <c r="GG608" s="2"/>
      <c r="GH608" s="2"/>
      <c r="GI608" s="2"/>
      <c r="GJ608" s="2"/>
      <c r="GK608" s="2"/>
      <c r="GL608" s="2"/>
      <c r="GM608" s="2"/>
      <c r="GN608" s="2"/>
      <c r="GO608" s="2"/>
      <c r="GP608" s="2"/>
      <c r="GQ608" s="2"/>
      <c r="GR608" s="2"/>
      <c r="GS608" s="2"/>
      <c r="GT608" s="2"/>
      <c r="GU608" s="2"/>
      <c r="GV608" s="2"/>
      <c r="GW608" s="2"/>
      <c r="GX608" s="2"/>
      <c r="GY608" s="2"/>
      <c r="GZ608" s="2"/>
      <c r="HA608" s="2"/>
      <c r="HB608" s="2"/>
      <c r="HC608" s="2"/>
      <c r="HD608" s="2"/>
      <c r="HE608" s="2"/>
      <c r="HF608" s="2"/>
      <c r="HG608" s="2"/>
      <c r="HH608" s="2"/>
      <c r="HI608" s="2"/>
      <c r="HJ608" s="2"/>
      <c r="HK608" s="2"/>
      <c r="HL608" s="2"/>
      <c r="HM608" s="2"/>
      <c r="HN608" s="2"/>
      <c r="HO608" s="2"/>
      <c r="HP608" s="2"/>
      <c r="HQ608" s="2"/>
      <c r="HR608" s="2"/>
      <c r="HS608" s="2"/>
    </row>
    <row r="609" spans="1:227" s="14" customFormat="1" x14ac:dyDescent="0.2">
      <c r="A609" s="20"/>
      <c r="B609" s="58"/>
      <c r="C609" s="58"/>
      <c r="D609" s="271"/>
      <c r="E609" s="9"/>
      <c r="F609" s="9"/>
      <c r="G609" s="47"/>
      <c r="H609" s="9"/>
      <c r="I609" s="59"/>
      <c r="J609" s="59"/>
      <c r="K609" s="59"/>
      <c r="L609" s="59"/>
      <c r="M609" s="25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  <c r="DT609" s="2"/>
      <c r="DU609" s="2"/>
      <c r="DV609" s="2"/>
      <c r="DW609" s="2"/>
      <c r="DX609" s="2"/>
      <c r="DY609" s="2"/>
      <c r="DZ609" s="2"/>
      <c r="EA609" s="2"/>
      <c r="EB609" s="2"/>
      <c r="EC609" s="2"/>
      <c r="ED609" s="2"/>
      <c r="EE609" s="2"/>
      <c r="EF609" s="2"/>
      <c r="EG609" s="2"/>
      <c r="EH609" s="2"/>
      <c r="EI609" s="2"/>
      <c r="EJ609" s="2"/>
      <c r="EK609" s="2"/>
      <c r="EL609" s="2"/>
      <c r="EM609" s="2"/>
      <c r="EN609" s="2"/>
      <c r="EO609" s="2"/>
      <c r="EP609" s="2"/>
      <c r="EQ609" s="2"/>
      <c r="ER609" s="2"/>
      <c r="ES609" s="2"/>
      <c r="ET609" s="2"/>
      <c r="EU609" s="2"/>
      <c r="EV609" s="2"/>
      <c r="EW609" s="2"/>
      <c r="EX609" s="2"/>
      <c r="EY609" s="2"/>
      <c r="EZ609" s="2"/>
      <c r="FA609" s="2"/>
      <c r="FB609" s="2"/>
      <c r="FC609" s="2"/>
      <c r="FD609" s="2"/>
      <c r="FE609" s="2"/>
      <c r="FF609" s="2"/>
      <c r="FG609" s="2"/>
      <c r="FH609" s="2"/>
      <c r="FI609" s="2"/>
      <c r="FJ609" s="2"/>
      <c r="FK609" s="2"/>
      <c r="FL609" s="2"/>
      <c r="FM609" s="2"/>
      <c r="FN609" s="2"/>
      <c r="FO609" s="2"/>
      <c r="FP609" s="2"/>
      <c r="FQ609" s="2"/>
      <c r="FR609" s="2"/>
      <c r="FS609" s="2"/>
      <c r="FT609" s="2"/>
      <c r="FU609" s="2"/>
      <c r="FV609" s="2"/>
      <c r="FW609" s="2"/>
      <c r="FX609" s="2"/>
      <c r="FY609" s="2"/>
      <c r="FZ609" s="2"/>
      <c r="GA609" s="2"/>
      <c r="GB609" s="2"/>
      <c r="GC609" s="2"/>
      <c r="GD609" s="2"/>
      <c r="GE609" s="2"/>
      <c r="GF609" s="2"/>
      <c r="GG609" s="2"/>
      <c r="GH609" s="2"/>
      <c r="GI609" s="2"/>
      <c r="GJ609" s="2"/>
      <c r="GK609" s="2"/>
      <c r="GL609" s="2"/>
      <c r="GM609" s="2"/>
      <c r="GN609" s="2"/>
      <c r="GO609" s="2"/>
      <c r="GP609" s="2"/>
      <c r="GQ609" s="2"/>
      <c r="GR609" s="2"/>
      <c r="GS609" s="2"/>
      <c r="GT609" s="2"/>
      <c r="GU609" s="2"/>
      <c r="GV609" s="2"/>
      <c r="GW609" s="2"/>
      <c r="GX609" s="2"/>
      <c r="GY609" s="2"/>
      <c r="GZ609" s="2"/>
      <c r="HA609" s="2"/>
      <c r="HB609" s="2"/>
      <c r="HC609" s="2"/>
      <c r="HD609" s="2"/>
      <c r="HE609" s="2"/>
      <c r="HF609" s="2"/>
      <c r="HG609" s="2"/>
      <c r="HH609" s="2"/>
      <c r="HI609" s="2"/>
      <c r="HJ609" s="2"/>
      <c r="HK609" s="2"/>
      <c r="HL609" s="2"/>
      <c r="HM609" s="2"/>
      <c r="HN609" s="2"/>
      <c r="HO609" s="2"/>
      <c r="HP609" s="2"/>
      <c r="HQ609" s="2"/>
      <c r="HR609" s="2"/>
      <c r="HS609" s="2"/>
    </row>
    <row r="610" spans="1:227" s="14" customFormat="1" x14ac:dyDescent="0.2">
      <c r="A610" s="20"/>
      <c r="B610" s="58"/>
      <c r="C610" s="58"/>
      <c r="D610" s="271"/>
      <c r="E610" s="9"/>
      <c r="F610" s="9"/>
      <c r="G610" s="47"/>
      <c r="H610" s="9"/>
      <c r="I610" s="59"/>
      <c r="J610" s="59"/>
      <c r="K610" s="59"/>
      <c r="L610" s="59"/>
      <c r="M610" s="25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</row>
    <row r="611" spans="1:227" s="14" customFormat="1" x14ac:dyDescent="0.2">
      <c r="A611" s="20"/>
      <c r="B611" s="58"/>
      <c r="C611" s="58"/>
      <c r="D611" s="271"/>
      <c r="E611" s="9"/>
      <c r="F611" s="9"/>
      <c r="G611" s="47"/>
      <c r="H611" s="9"/>
      <c r="I611" s="59"/>
      <c r="J611" s="59"/>
      <c r="K611" s="59"/>
      <c r="L611" s="59"/>
      <c r="M611" s="25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  <c r="HQ611" s="2"/>
      <c r="HR611" s="2"/>
      <c r="HS611" s="2"/>
    </row>
    <row r="612" spans="1:227" s="14" customFormat="1" x14ac:dyDescent="0.2">
      <c r="A612" s="20"/>
      <c r="B612" s="58"/>
      <c r="C612" s="58"/>
      <c r="D612" s="271"/>
      <c r="E612" s="9"/>
      <c r="F612" s="9"/>
      <c r="G612" s="47"/>
      <c r="H612" s="9"/>
      <c r="I612" s="59"/>
      <c r="J612" s="59"/>
      <c r="K612" s="59"/>
      <c r="L612" s="59"/>
      <c r="M612" s="25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</row>
    <row r="613" spans="1:227" s="14" customFormat="1" x14ac:dyDescent="0.2">
      <c r="A613" s="20"/>
      <c r="B613" s="58"/>
      <c r="C613" s="58"/>
      <c r="D613" s="271"/>
      <c r="E613" s="9"/>
      <c r="F613" s="9"/>
      <c r="G613" s="47"/>
      <c r="H613" s="9"/>
      <c r="I613" s="59"/>
      <c r="J613" s="59"/>
      <c r="K613" s="59"/>
      <c r="L613" s="59"/>
      <c r="M613" s="25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</row>
    <row r="614" spans="1:227" s="14" customFormat="1" x14ac:dyDescent="0.2">
      <c r="A614" s="20"/>
      <c r="B614" s="58"/>
      <c r="C614" s="58"/>
      <c r="D614" s="271"/>
      <c r="E614" s="9"/>
      <c r="F614" s="9"/>
      <c r="G614" s="47"/>
      <c r="H614" s="9"/>
      <c r="I614" s="59"/>
      <c r="J614" s="59"/>
      <c r="K614" s="59"/>
      <c r="L614" s="59"/>
      <c r="M614" s="25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  <c r="DT614" s="2"/>
      <c r="DU614" s="2"/>
      <c r="DV614" s="2"/>
      <c r="DW614" s="2"/>
      <c r="DX614" s="2"/>
      <c r="DY614" s="2"/>
      <c r="DZ614" s="2"/>
      <c r="EA614" s="2"/>
      <c r="EB614" s="2"/>
      <c r="EC614" s="2"/>
      <c r="ED614" s="2"/>
      <c r="EE614" s="2"/>
      <c r="EF614" s="2"/>
      <c r="EG614" s="2"/>
      <c r="EH614" s="2"/>
      <c r="EI614" s="2"/>
      <c r="EJ614" s="2"/>
      <c r="EK614" s="2"/>
      <c r="EL614" s="2"/>
      <c r="EM614" s="2"/>
      <c r="EN614" s="2"/>
      <c r="EO614" s="2"/>
      <c r="EP614" s="2"/>
      <c r="EQ614" s="2"/>
      <c r="ER614" s="2"/>
      <c r="ES614" s="2"/>
      <c r="ET614" s="2"/>
      <c r="EU614" s="2"/>
      <c r="EV614" s="2"/>
      <c r="EW614" s="2"/>
      <c r="EX614" s="2"/>
      <c r="EY614" s="2"/>
      <c r="EZ614" s="2"/>
      <c r="FA614" s="2"/>
      <c r="FB614" s="2"/>
      <c r="FC614" s="2"/>
      <c r="FD614" s="2"/>
      <c r="FE614" s="2"/>
      <c r="FF614" s="2"/>
      <c r="FG614" s="2"/>
      <c r="FH614" s="2"/>
      <c r="FI614" s="2"/>
      <c r="FJ614" s="2"/>
      <c r="FK614" s="2"/>
      <c r="FL614" s="2"/>
      <c r="FM614" s="2"/>
      <c r="FN614" s="2"/>
      <c r="FO614" s="2"/>
      <c r="FP614" s="2"/>
      <c r="FQ614" s="2"/>
      <c r="FR614" s="2"/>
      <c r="FS614" s="2"/>
      <c r="FT614" s="2"/>
      <c r="FU614" s="2"/>
      <c r="FV614" s="2"/>
      <c r="FW614" s="2"/>
      <c r="FX614" s="2"/>
      <c r="FY614" s="2"/>
      <c r="FZ614" s="2"/>
      <c r="GA614" s="2"/>
      <c r="GB614" s="2"/>
      <c r="GC614" s="2"/>
      <c r="GD614" s="2"/>
      <c r="GE614" s="2"/>
      <c r="GF614" s="2"/>
      <c r="GG614" s="2"/>
      <c r="GH614" s="2"/>
      <c r="GI614" s="2"/>
      <c r="GJ614" s="2"/>
      <c r="GK614" s="2"/>
      <c r="GL614" s="2"/>
      <c r="GM614" s="2"/>
      <c r="GN614" s="2"/>
      <c r="GO614" s="2"/>
      <c r="GP614" s="2"/>
      <c r="GQ614" s="2"/>
      <c r="GR614" s="2"/>
      <c r="GS614" s="2"/>
      <c r="GT614" s="2"/>
      <c r="GU614" s="2"/>
      <c r="GV614" s="2"/>
      <c r="GW614" s="2"/>
      <c r="GX614" s="2"/>
      <c r="GY614" s="2"/>
      <c r="GZ614" s="2"/>
      <c r="HA614" s="2"/>
      <c r="HB614" s="2"/>
      <c r="HC614" s="2"/>
      <c r="HD614" s="2"/>
      <c r="HE614" s="2"/>
      <c r="HF614" s="2"/>
      <c r="HG614" s="2"/>
      <c r="HH614" s="2"/>
      <c r="HI614" s="2"/>
      <c r="HJ614" s="2"/>
      <c r="HK614" s="2"/>
      <c r="HL614" s="2"/>
      <c r="HM614" s="2"/>
      <c r="HN614" s="2"/>
      <c r="HO614" s="2"/>
      <c r="HP614" s="2"/>
      <c r="HQ614" s="2"/>
      <c r="HR614" s="2"/>
      <c r="HS614" s="2"/>
    </row>
    <row r="615" spans="1:227" s="14" customFormat="1" x14ac:dyDescent="0.2">
      <c r="A615" s="20"/>
      <c r="B615" s="58"/>
      <c r="C615" s="58"/>
      <c r="D615" s="271"/>
      <c r="E615" s="9"/>
      <c r="F615" s="9"/>
      <c r="G615" s="47"/>
      <c r="H615" s="9"/>
      <c r="I615" s="59"/>
      <c r="J615" s="59"/>
      <c r="K615" s="59"/>
      <c r="L615" s="59"/>
      <c r="M615" s="25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</row>
    <row r="616" spans="1:227" s="14" customFormat="1" x14ac:dyDescent="0.2">
      <c r="A616" s="20"/>
      <c r="B616" s="58"/>
      <c r="C616" s="58"/>
      <c r="D616" s="271"/>
      <c r="E616" s="9"/>
      <c r="F616" s="9"/>
      <c r="G616" s="47"/>
      <c r="H616" s="9"/>
      <c r="I616" s="59"/>
      <c r="J616" s="59"/>
      <c r="K616" s="59"/>
      <c r="L616" s="59"/>
      <c r="M616" s="25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</row>
    <row r="617" spans="1:227" s="14" customFormat="1" x14ac:dyDescent="0.2">
      <c r="A617" s="20"/>
      <c r="B617" s="58"/>
      <c r="C617" s="58"/>
      <c r="D617" s="271"/>
      <c r="E617" s="9"/>
      <c r="F617" s="9"/>
      <c r="G617" s="47"/>
      <c r="H617" s="9"/>
      <c r="I617" s="59"/>
      <c r="J617" s="59"/>
      <c r="K617" s="59"/>
      <c r="L617" s="59"/>
      <c r="M617" s="25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  <c r="DT617" s="2"/>
      <c r="DU617" s="2"/>
      <c r="DV617" s="2"/>
      <c r="DW617" s="2"/>
      <c r="DX617" s="2"/>
      <c r="DY617" s="2"/>
      <c r="DZ617" s="2"/>
      <c r="EA617" s="2"/>
      <c r="EB617" s="2"/>
      <c r="EC617" s="2"/>
      <c r="ED617" s="2"/>
      <c r="EE617" s="2"/>
      <c r="EF617" s="2"/>
      <c r="EG617" s="2"/>
      <c r="EH617" s="2"/>
      <c r="EI617" s="2"/>
      <c r="EJ617" s="2"/>
      <c r="EK617" s="2"/>
      <c r="EL617" s="2"/>
      <c r="EM617" s="2"/>
      <c r="EN617" s="2"/>
      <c r="EO617" s="2"/>
      <c r="EP617" s="2"/>
      <c r="EQ617" s="2"/>
      <c r="ER617" s="2"/>
      <c r="ES617" s="2"/>
      <c r="ET617" s="2"/>
      <c r="EU617" s="2"/>
      <c r="EV617" s="2"/>
      <c r="EW617" s="2"/>
      <c r="EX617" s="2"/>
      <c r="EY617" s="2"/>
      <c r="EZ617" s="2"/>
      <c r="FA617" s="2"/>
      <c r="FB617" s="2"/>
      <c r="FC617" s="2"/>
      <c r="FD617" s="2"/>
      <c r="FE617" s="2"/>
      <c r="FF617" s="2"/>
      <c r="FG617" s="2"/>
      <c r="FH617" s="2"/>
      <c r="FI617" s="2"/>
      <c r="FJ617" s="2"/>
      <c r="FK617" s="2"/>
      <c r="FL617" s="2"/>
      <c r="FM617" s="2"/>
      <c r="FN617" s="2"/>
      <c r="FO617" s="2"/>
      <c r="FP617" s="2"/>
      <c r="FQ617" s="2"/>
      <c r="FR617" s="2"/>
      <c r="FS617" s="2"/>
      <c r="FT617" s="2"/>
      <c r="FU617" s="2"/>
      <c r="FV617" s="2"/>
      <c r="FW617" s="2"/>
      <c r="FX617" s="2"/>
      <c r="FY617" s="2"/>
      <c r="FZ617" s="2"/>
      <c r="GA617" s="2"/>
      <c r="GB617" s="2"/>
      <c r="GC617" s="2"/>
      <c r="GD617" s="2"/>
      <c r="GE617" s="2"/>
      <c r="GF617" s="2"/>
      <c r="GG617" s="2"/>
      <c r="GH617" s="2"/>
      <c r="GI617" s="2"/>
      <c r="GJ617" s="2"/>
      <c r="GK617" s="2"/>
      <c r="GL617" s="2"/>
      <c r="GM617" s="2"/>
      <c r="GN617" s="2"/>
      <c r="GO617" s="2"/>
      <c r="GP617" s="2"/>
      <c r="GQ617" s="2"/>
      <c r="GR617" s="2"/>
      <c r="GS617" s="2"/>
      <c r="GT617" s="2"/>
      <c r="GU617" s="2"/>
      <c r="GV617" s="2"/>
      <c r="GW617" s="2"/>
      <c r="GX617" s="2"/>
      <c r="GY617" s="2"/>
      <c r="GZ617" s="2"/>
      <c r="HA617" s="2"/>
      <c r="HB617" s="2"/>
      <c r="HC617" s="2"/>
      <c r="HD617" s="2"/>
      <c r="HE617" s="2"/>
      <c r="HF617" s="2"/>
      <c r="HG617" s="2"/>
      <c r="HH617" s="2"/>
      <c r="HI617" s="2"/>
      <c r="HJ617" s="2"/>
      <c r="HK617" s="2"/>
      <c r="HL617" s="2"/>
      <c r="HM617" s="2"/>
      <c r="HN617" s="2"/>
      <c r="HO617" s="2"/>
      <c r="HP617" s="2"/>
      <c r="HQ617" s="2"/>
      <c r="HR617" s="2"/>
      <c r="HS617" s="2"/>
    </row>
    <row r="618" spans="1:227" s="14" customFormat="1" x14ac:dyDescent="0.2">
      <c r="A618" s="20"/>
      <c r="B618" s="58"/>
      <c r="C618" s="58"/>
      <c r="D618" s="271"/>
      <c r="E618" s="9"/>
      <c r="F618" s="9"/>
      <c r="G618" s="47"/>
      <c r="H618" s="9"/>
      <c r="I618" s="59"/>
      <c r="J618" s="59"/>
      <c r="K618" s="59"/>
      <c r="L618" s="59"/>
      <c r="M618" s="25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  <c r="DT618" s="2"/>
      <c r="DU618" s="2"/>
      <c r="DV618" s="2"/>
      <c r="DW618" s="2"/>
      <c r="DX618" s="2"/>
      <c r="DY618" s="2"/>
      <c r="DZ618" s="2"/>
      <c r="EA618" s="2"/>
      <c r="EB618" s="2"/>
      <c r="EC618" s="2"/>
      <c r="ED618" s="2"/>
      <c r="EE618" s="2"/>
      <c r="EF618" s="2"/>
      <c r="EG618" s="2"/>
      <c r="EH618" s="2"/>
      <c r="EI618" s="2"/>
      <c r="EJ618" s="2"/>
      <c r="EK618" s="2"/>
      <c r="EL618" s="2"/>
      <c r="EM618" s="2"/>
      <c r="EN618" s="2"/>
      <c r="EO618" s="2"/>
      <c r="EP618" s="2"/>
      <c r="EQ618" s="2"/>
      <c r="ER618" s="2"/>
      <c r="ES618" s="2"/>
      <c r="ET618" s="2"/>
      <c r="EU618" s="2"/>
      <c r="EV618" s="2"/>
      <c r="EW618" s="2"/>
      <c r="EX618" s="2"/>
      <c r="EY618" s="2"/>
      <c r="EZ618" s="2"/>
      <c r="FA618" s="2"/>
      <c r="FB618" s="2"/>
      <c r="FC618" s="2"/>
      <c r="FD618" s="2"/>
      <c r="FE618" s="2"/>
      <c r="FF618" s="2"/>
      <c r="FG618" s="2"/>
      <c r="FH618" s="2"/>
      <c r="FI618" s="2"/>
      <c r="FJ618" s="2"/>
      <c r="FK618" s="2"/>
      <c r="FL618" s="2"/>
      <c r="FM618" s="2"/>
      <c r="FN618" s="2"/>
      <c r="FO618" s="2"/>
      <c r="FP618" s="2"/>
      <c r="FQ618" s="2"/>
      <c r="FR618" s="2"/>
      <c r="FS618" s="2"/>
      <c r="FT618" s="2"/>
      <c r="FU618" s="2"/>
      <c r="FV618" s="2"/>
      <c r="FW618" s="2"/>
      <c r="FX618" s="2"/>
      <c r="FY618" s="2"/>
      <c r="FZ618" s="2"/>
      <c r="GA618" s="2"/>
      <c r="GB618" s="2"/>
      <c r="GC618" s="2"/>
      <c r="GD618" s="2"/>
      <c r="GE618" s="2"/>
      <c r="GF618" s="2"/>
      <c r="GG618" s="2"/>
      <c r="GH618" s="2"/>
      <c r="GI618" s="2"/>
      <c r="GJ618" s="2"/>
      <c r="GK618" s="2"/>
      <c r="GL618" s="2"/>
      <c r="GM618" s="2"/>
      <c r="GN618" s="2"/>
      <c r="GO618" s="2"/>
      <c r="GP618" s="2"/>
      <c r="GQ618" s="2"/>
      <c r="GR618" s="2"/>
      <c r="GS618" s="2"/>
      <c r="GT618" s="2"/>
      <c r="GU618" s="2"/>
      <c r="GV618" s="2"/>
      <c r="GW618" s="2"/>
      <c r="GX618" s="2"/>
      <c r="GY618" s="2"/>
      <c r="GZ618" s="2"/>
      <c r="HA618" s="2"/>
      <c r="HB618" s="2"/>
      <c r="HC618" s="2"/>
      <c r="HD618" s="2"/>
      <c r="HE618" s="2"/>
      <c r="HF618" s="2"/>
      <c r="HG618" s="2"/>
      <c r="HH618" s="2"/>
      <c r="HI618" s="2"/>
      <c r="HJ618" s="2"/>
      <c r="HK618" s="2"/>
      <c r="HL618" s="2"/>
      <c r="HM618" s="2"/>
      <c r="HN618" s="2"/>
      <c r="HO618" s="2"/>
      <c r="HP618" s="2"/>
      <c r="HQ618" s="2"/>
      <c r="HR618" s="2"/>
      <c r="HS618" s="2"/>
    </row>
    <row r="619" spans="1:227" s="14" customFormat="1" x14ac:dyDescent="0.2">
      <c r="A619" s="20"/>
      <c r="B619" s="58"/>
      <c r="C619" s="58"/>
      <c r="D619" s="271"/>
      <c r="E619" s="9"/>
      <c r="F619" s="9"/>
      <c r="G619" s="47"/>
      <c r="H619" s="9"/>
      <c r="I619" s="59"/>
      <c r="J619" s="59"/>
      <c r="K619" s="59"/>
      <c r="L619" s="59"/>
      <c r="M619" s="25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  <c r="DT619" s="2"/>
      <c r="DU619" s="2"/>
      <c r="DV619" s="2"/>
      <c r="DW619" s="2"/>
      <c r="DX619" s="2"/>
      <c r="DY619" s="2"/>
      <c r="DZ619" s="2"/>
      <c r="EA619" s="2"/>
      <c r="EB619" s="2"/>
      <c r="EC619" s="2"/>
      <c r="ED619" s="2"/>
      <c r="EE619" s="2"/>
      <c r="EF619" s="2"/>
      <c r="EG619" s="2"/>
      <c r="EH619" s="2"/>
      <c r="EI619" s="2"/>
      <c r="EJ619" s="2"/>
      <c r="EK619" s="2"/>
      <c r="EL619" s="2"/>
      <c r="EM619" s="2"/>
      <c r="EN619" s="2"/>
      <c r="EO619" s="2"/>
      <c r="EP619" s="2"/>
      <c r="EQ619" s="2"/>
      <c r="ER619" s="2"/>
      <c r="ES619" s="2"/>
      <c r="ET619" s="2"/>
      <c r="EU619" s="2"/>
      <c r="EV619" s="2"/>
      <c r="EW619" s="2"/>
      <c r="EX619" s="2"/>
      <c r="EY619" s="2"/>
      <c r="EZ619" s="2"/>
      <c r="FA619" s="2"/>
      <c r="FB619" s="2"/>
      <c r="FC619" s="2"/>
      <c r="FD619" s="2"/>
      <c r="FE619" s="2"/>
      <c r="FF619" s="2"/>
      <c r="FG619" s="2"/>
      <c r="FH619" s="2"/>
      <c r="FI619" s="2"/>
      <c r="FJ619" s="2"/>
      <c r="FK619" s="2"/>
      <c r="FL619" s="2"/>
      <c r="FM619" s="2"/>
      <c r="FN619" s="2"/>
      <c r="FO619" s="2"/>
      <c r="FP619" s="2"/>
      <c r="FQ619" s="2"/>
      <c r="FR619" s="2"/>
      <c r="FS619" s="2"/>
      <c r="FT619" s="2"/>
      <c r="FU619" s="2"/>
      <c r="FV619" s="2"/>
      <c r="FW619" s="2"/>
      <c r="FX619" s="2"/>
      <c r="FY619" s="2"/>
      <c r="FZ619" s="2"/>
      <c r="GA619" s="2"/>
      <c r="GB619" s="2"/>
      <c r="GC619" s="2"/>
      <c r="GD619" s="2"/>
      <c r="GE619" s="2"/>
      <c r="GF619" s="2"/>
      <c r="GG619" s="2"/>
      <c r="GH619" s="2"/>
      <c r="GI619" s="2"/>
      <c r="GJ619" s="2"/>
      <c r="GK619" s="2"/>
      <c r="GL619" s="2"/>
      <c r="GM619" s="2"/>
      <c r="GN619" s="2"/>
      <c r="GO619" s="2"/>
      <c r="GP619" s="2"/>
      <c r="GQ619" s="2"/>
      <c r="GR619" s="2"/>
      <c r="GS619" s="2"/>
      <c r="GT619" s="2"/>
      <c r="GU619" s="2"/>
      <c r="GV619" s="2"/>
      <c r="GW619" s="2"/>
      <c r="GX619" s="2"/>
      <c r="GY619" s="2"/>
      <c r="GZ619" s="2"/>
      <c r="HA619" s="2"/>
      <c r="HB619" s="2"/>
      <c r="HC619" s="2"/>
      <c r="HD619" s="2"/>
      <c r="HE619" s="2"/>
      <c r="HF619" s="2"/>
      <c r="HG619" s="2"/>
      <c r="HH619" s="2"/>
      <c r="HI619" s="2"/>
      <c r="HJ619" s="2"/>
      <c r="HK619" s="2"/>
      <c r="HL619" s="2"/>
      <c r="HM619" s="2"/>
      <c r="HN619" s="2"/>
      <c r="HO619" s="2"/>
      <c r="HP619" s="2"/>
      <c r="HQ619" s="2"/>
      <c r="HR619" s="2"/>
      <c r="HS619" s="2"/>
    </row>
    <row r="620" spans="1:227" s="14" customFormat="1" x14ac:dyDescent="0.2">
      <c r="A620" s="20"/>
      <c r="B620" s="58"/>
      <c r="C620" s="58"/>
      <c r="D620" s="271"/>
      <c r="E620" s="9"/>
      <c r="F620" s="9"/>
      <c r="G620" s="47"/>
      <c r="H620" s="9"/>
      <c r="I620" s="59"/>
      <c r="J620" s="59"/>
      <c r="K620" s="59"/>
      <c r="L620" s="59"/>
      <c r="M620" s="25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</row>
    <row r="621" spans="1:227" s="14" customFormat="1" x14ac:dyDescent="0.2">
      <c r="A621" s="20"/>
      <c r="B621" s="58"/>
      <c r="C621" s="58"/>
      <c r="D621" s="271"/>
      <c r="E621" s="9"/>
      <c r="F621" s="9"/>
      <c r="G621" s="47"/>
      <c r="H621" s="9"/>
      <c r="I621" s="59"/>
      <c r="J621" s="59"/>
      <c r="K621" s="59"/>
      <c r="L621" s="59"/>
      <c r="M621" s="25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</row>
    <row r="622" spans="1:227" s="14" customFormat="1" x14ac:dyDescent="0.2">
      <c r="A622" s="20"/>
      <c r="B622" s="58"/>
      <c r="C622" s="58"/>
      <c r="D622" s="271"/>
      <c r="E622" s="9"/>
      <c r="F622" s="9"/>
      <c r="G622" s="47"/>
      <c r="H622" s="9"/>
      <c r="I622" s="59"/>
      <c r="J622" s="59"/>
      <c r="K622" s="59"/>
      <c r="L622" s="59"/>
      <c r="M622" s="25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</row>
    <row r="623" spans="1:227" s="14" customFormat="1" x14ac:dyDescent="0.2">
      <c r="A623" s="20"/>
      <c r="B623" s="58"/>
      <c r="C623" s="58"/>
      <c r="D623" s="271"/>
      <c r="E623" s="9"/>
      <c r="F623" s="9"/>
      <c r="G623" s="47"/>
      <c r="H623" s="9"/>
      <c r="I623" s="59"/>
      <c r="J623" s="59"/>
      <c r="K623" s="59"/>
      <c r="L623" s="59"/>
      <c r="M623" s="25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</row>
    <row r="624" spans="1:227" s="14" customFormat="1" x14ac:dyDescent="0.2">
      <c r="A624" s="20"/>
      <c r="B624" s="58"/>
      <c r="C624" s="58"/>
      <c r="D624" s="271"/>
      <c r="E624" s="9"/>
      <c r="F624" s="9"/>
      <c r="G624" s="47"/>
      <c r="H624" s="9"/>
      <c r="I624" s="59"/>
      <c r="J624" s="59"/>
      <c r="K624" s="59"/>
      <c r="L624" s="59"/>
      <c r="M624" s="25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</row>
    <row r="625" spans="1:227" s="14" customFormat="1" x14ac:dyDescent="0.2">
      <c r="A625" s="20"/>
      <c r="B625" s="58"/>
      <c r="C625" s="58"/>
      <c r="D625" s="271"/>
      <c r="E625" s="9"/>
      <c r="F625" s="9"/>
      <c r="G625" s="47"/>
      <c r="H625" s="9"/>
      <c r="I625" s="59"/>
      <c r="J625" s="59"/>
      <c r="K625" s="59"/>
      <c r="L625" s="59"/>
      <c r="M625" s="25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</row>
    <row r="626" spans="1:227" s="14" customFormat="1" x14ac:dyDescent="0.2">
      <c r="A626" s="20"/>
      <c r="B626" s="58"/>
      <c r="C626" s="58"/>
      <c r="D626" s="271"/>
      <c r="E626" s="9"/>
      <c r="F626" s="9"/>
      <c r="G626" s="47"/>
      <c r="H626" s="9"/>
      <c r="I626" s="59"/>
      <c r="J626" s="59"/>
      <c r="K626" s="59"/>
      <c r="L626" s="59"/>
      <c r="M626" s="25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</row>
    <row r="627" spans="1:227" s="14" customFormat="1" x14ac:dyDescent="0.2">
      <c r="A627" s="20"/>
      <c r="B627" s="58"/>
      <c r="C627" s="58"/>
      <c r="D627" s="271"/>
      <c r="E627" s="9"/>
      <c r="F627" s="9"/>
      <c r="G627" s="47"/>
      <c r="H627" s="9"/>
      <c r="I627" s="59"/>
      <c r="J627" s="59"/>
      <c r="K627" s="59"/>
      <c r="L627" s="59"/>
      <c r="M627" s="25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  <c r="DT627" s="2"/>
      <c r="DU627" s="2"/>
      <c r="DV627" s="2"/>
      <c r="DW627" s="2"/>
      <c r="DX627" s="2"/>
      <c r="DY627" s="2"/>
      <c r="DZ627" s="2"/>
      <c r="EA627" s="2"/>
      <c r="EB627" s="2"/>
      <c r="EC627" s="2"/>
      <c r="ED627" s="2"/>
      <c r="EE627" s="2"/>
      <c r="EF627" s="2"/>
      <c r="EG627" s="2"/>
      <c r="EH627" s="2"/>
      <c r="EI627" s="2"/>
      <c r="EJ627" s="2"/>
      <c r="EK627" s="2"/>
      <c r="EL627" s="2"/>
      <c r="EM627" s="2"/>
      <c r="EN627" s="2"/>
      <c r="EO627" s="2"/>
      <c r="EP627" s="2"/>
      <c r="EQ627" s="2"/>
      <c r="ER627" s="2"/>
      <c r="ES627" s="2"/>
      <c r="ET627" s="2"/>
      <c r="EU627" s="2"/>
      <c r="EV627" s="2"/>
      <c r="EW627" s="2"/>
      <c r="EX627" s="2"/>
      <c r="EY627" s="2"/>
      <c r="EZ627" s="2"/>
      <c r="FA627" s="2"/>
      <c r="FB627" s="2"/>
      <c r="FC627" s="2"/>
      <c r="FD627" s="2"/>
      <c r="FE627" s="2"/>
      <c r="FF627" s="2"/>
      <c r="FG627" s="2"/>
      <c r="FH627" s="2"/>
      <c r="FI627" s="2"/>
      <c r="FJ627" s="2"/>
      <c r="FK627" s="2"/>
      <c r="FL627" s="2"/>
      <c r="FM627" s="2"/>
      <c r="FN627" s="2"/>
      <c r="FO627" s="2"/>
      <c r="FP627" s="2"/>
      <c r="FQ627" s="2"/>
      <c r="FR627" s="2"/>
      <c r="FS627" s="2"/>
      <c r="FT627" s="2"/>
      <c r="FU627" s="2"/>
      <c r="FV627" s="2"/>
      <c r="FW627" s="2"/>
      <c r="FX627" s="2"/>
      <c r="FY627" s="2"/>
      <c r="FZ627" s="2"/>
      <c r="GA627" s="2"/>
      <c r="GB627" s="2"/>
      <c r="GC627" s="2"/>
      <c r="GD627" s="2"/>
      <c r="GE627" s="2"/>
      <c r="GF627" s="2"/>
      <c r="GG627" s="2"/>
      <c r="GH627" s="2"/>
      <c r="GI627" s="2"/>
      <c r="GJ627" s="2"/>
      <c r="GK627" s="2"/>
      <c r="GL627" s="2"/>
      <c r="GM627" s="2"/>
      <c r="GN627" s="2"/>
      <c r="GO627" s="2"/>
      <c r="GP627" s="2"/>
      <c r="GQ627" s="2"/>
      <c r="GR627" s="2"/>
      <c r="GS627" s="2"/>
      <c r="GT627" s="2"/>
      <c r="GU627" s="2"/>
      <c r="GV627" s="2"/>
      <c r="GW627" s="2"/>
      <c r="GX627" s="2"/>
      <c r="GY627" s="2"/>
      <c r="GZ627" s="2"/>
      <c r="HA627" s="2"/>
      <c r="HB627" s="2"/>
      <c r="HC627" s="2"/>
      <c r="HD627" s="2"/>
      <c r="HE627" s="2"/>
      <c r="HF627" s="2"/>
      <c r="HG627" s="2"/>
      <c r="HH627" s="2"/>
      <c r="HI627" s="2"/>
      <c r="HJ627" s="2"/>
      <c r="HK627" s="2"/>
      <c r="HL627" s="2"/>
      <c r="HM627" s="2"/>
      <c r="HN627" s="2"/>
      <c r="HO627" s="2"/>
      <c r="HP627" s="2"/>
      <c r="HQ627" s="2"/>
      <c r="HR627" s="2"/>
      <c r="HS627" s="2"/>
    </row>
    <row r="628" spans="1:227" s="14" customFormat="1" x14ac:dyDescent="0.2">
      <c r="A628" s="20"/>
      <c r="B628" s="58"/>
      <c r="C628" s="58"/>
      <c r="D628" s="271"/>
      <c r="E628" s="9"/>
      <c r="F628" s="9"/>
      <c r="G628" s="47"/>
      <c r="H628" s="9"/>
      <c r="I628" s="59"/>
      <c r="J628" s="59"/>
      <c r="K628" s="59"/>
      <c r="L628" s="59"/>
      <c r="M628" s="25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</row>
    <row r="629" spans="1:227" s="14" customFormat="1" x14ac:dyDescent="0.2">
      <c r="A629" s="20"/>
      <c r="B629" s="58"/>
      <c r="C629" s="58"/>
      <c r="D629" s="271"/>
      <c r="E629" s="9"/>
      <c r="F629" s="9"/>
      <c r="G629" s="47"/>
      <c r="H629" s="9"/>
      <c r="I629" s="59"/>
      <c r="J629" s="59"/>
      <c r="K629" s="59"/>
      <c r="L629" s="59"/>
      <c r="M629" s="25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</row>
    <row r="630" spans="1:227" s="14" customFormat="1" x14ac:dyDescent="0.2">
      <c r="A630" s="20"/>
      <c r="B630" s="58"/>
      <c r="C630" s="58"/>
      <c r="D630" s="271"/>
      <c r="E630" s="9"/>
      <c r="F630" s="9"/>
      <c r="G630" s="47"/>
      <c r="H630" s="9"/>
      <c r="I630" s="59"/>
      <c r="J630" s="59"/>
      <c r="K630" s="59"/>
      <c r="L630" s="59"/>
      <c r="M630" s="25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  <c r="DT630" s="2"/>
      <c r="DU630" s="2"/>
      <c r="DV630" s="2"/>
      <c r="DW630" s="2"/>
      <c r="DX630" s="2"/>
      <c r="DY630" s="2"/>
      <c r="DZ630" s="2"/>
      <c r="EA630" s="2"/>
      <c r="EB630" s="2"/>
      <c r="EC630" s="2"/>
      <c r="ED630" s="2"/>
      <c r="EE630" s="2"/>
      <c r="EF630" s="2"/>
      <c r="EG630" s="2"/>
      <c r="EH630" s="2"/>
      <c r="EI630" s="2"/>
      <c r="EJ630" s="2"/>
      <c r="EK630" s="2"/>
      <c r="EL630" s="2"/>
      <c r="EM630" s="2"/>
      <c r="EN630" s="2"/>
      <c r="EO630" s="2"/>
      <c r="EP630" s="2"/>
      <c r="EQ630" s="2"/>
      <c r="ER630" s="2"/>
      <c r="ES630" s="2"/>
      <c r="ET630" s="2"/>
      <c r="EU630" s="2"/>
      <c r="EV630" s="2"/>
      <c r="EW630" s="2"/>
      <c r="EX630" s="2"/>
      <c r="EY630" s="2"/>
      <c r="EZ630" s="2"/>
      <c r="FA630" s="2"/>
      <c r="FB630" s="2"/>
      <c r="FC630" s="2"/>
      <c r="FD630" s="2"/>
      <c r="FE630" s="2"/>
      <c r="FF630" s="2"/>
      <c r="FG630" s="2"/>
      <c r="FH630" s="2"/>
      <c r="FI630" s="2"/>
      <c r="FJ630" s="2"/>
      <c r="FK630" s="2"/>
      <c r="FL630" s="2"/>
      <c r="FM630" s="2"/>
      <c r="FN630" s="2"/>
      <c r="FO630" s="2"/>
      <c r="FP630" s="2"/>
      <c r="FQ630" s="2"/>
      <c r="FR630" s="2"/>
      <c r="FS630" s="2"/>
      <c r="FT630" s="2"/>
      <c r="FU630" s="2"/>
      <c r="FV630" s="2"/>
      <c r="FW630" s="2"/>
      <c r="FX630" s="2"/>
      <c r="FY630" s="2"/>
      <c r="FZ630" s="2"/>
      <c r="GA630" s="2"/>
      <c r="GB630" s="2"/>
      <c r="GC630" s="2"/>
      <c r="GD630" s="2"/>
      <c r="GE630" s="2"/>
      <c r="GF630" s="2"/>
      <c r="GG630" s="2"/>
      <c r="GH630" s="2"/>
      <c r="GI630" s="2"/>
      <c r="GJ630" s="2"/>
      <c r="GK630" s="2"/>
      <c r="GL630" s="2"/>
      <c r="GM630" s="2"/>
      <c r="GN630" s="2"/>
      <c r="GO630" s="2"/>
      <c r="GP630" s="2"/>
      <c r="GQ630" s="2"/>
      <c r="GR630" s="2"/>
      <c r="GS630" s="2"/>
      <c r="GT630" s="2"/>
      <c r="GU630" s="2"/>
      <c r="GV630" s="2"/>
      <c r="GW630" s="2"/>
      <c r="GX630" s="2"/>
      <c r="GY630" s="2"/>
      <c r="GZ630" s="2"/>
      <c r="HA630" s="2"/>
      <c r="HB630" s="2"/>
      <c r="HC630" s="2"/>
      <c r="HD630" s="2"/>
      <c r="HE630" s="2"/>
      <c r="HF630" s="2"/>
      <c r="HG630" s="2"/>
      <c r="HH630" s="2"/>
      <c r="HI630" s="2"/>
      <c r="HJ630" s="2"/>
      <c r="HK630" s="2"/>
      <c r="HL630" s="2"/>
      <c r="HM630" s="2"/>
      <c r="HN630" s="2"/>
      <c r="HO630" s="2"/>
      <c r="HP630" s="2"/>
      <c r="HQ630" s="2"/>
      <c r="HR630" s="2"/>
      <c r="HS630" s="2"/>
    </row>
    <row r="631" spans="1:227" s="14" customFormat="1" x14ac:dyDescent="0.2">
      <c r="A631" s="20"/>
      <c r="B631" s="58"/>
      <c r="C631" s="58"/>
      <c r="D631" s="271"/>
      <c r="E631" s="9"/>
      <c r="F631" s="9"/>
      <c r="G631" s="47"/>
      <c r="H631" s="9"/>
      <c r="I631" s="59"/>
      <c r="J631" s="59"/>
      <c r="K631" s="59"/>
      <c r="L631" s="59"/>
      <c r="M631" s="25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</row>
    <row r="632" spans="1:227" s="14" customFormat="1" x14ac:dyDescent="0.2">
      <c r="A632" s="20"/>
      <c r="B632" s="58"/>
      <c r="C632" s="58"/>
      <c r="D632" s="271"/>
      <c r="E632" s="9"/>
      <c r="F632" s="9"/>
      <c r="G632" s="47"/>
      <c r="H632" s="9"/>
      <c r="I632" s="59"/>
      <c r="J632" s="59"/>
      <c r="K632" s="59"/>
      <c r="L632" s="59"/>
      <c r="M632" s="25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</row>
    <row r="633" spans="1:227" s="14" customFormat="1" x14ac:dyDescent="0.2">
      <c r="A633" s="20"/>
      <c r="B633" s="58"/>
      <c r="C633" s="58"/>
      <c r="D633" s="271"/>
      <c r="E633" s="9"/>
      <c r="F633" s="9"/>
      <c r="G633" s="47"/>
      <c r="H633" s="9"/>
      <c r="I633" s="59"/>
      <c r="J633" s="59"/>
      <c r="K633" s="59"/>
      <c r="L633" s="59"/>
      <c r="M633" s="25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</row>
    <row r="634" spans="1:227" s="14" customFormat="1" x14ac:dyDescent="0.2">
      <c r="A634" s="20"/>
      <c r="B634" s="58"/>
      <c r="C634" s="58"/>
      <c r="D634" s="271"/>
      <c r="E634" s="9"/>
      <c r="F634" s="9"/>
      <c r="G634" s="47"/>
      <c r="H634" s="9"/>
      <c r="I634" s="59"/>
      <c r="J634" s="59"/>
      <c r="K634" s="59"/>
      <c r="L634" s="59"/>
      <c r="M634" s="25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  <c r="DT634" s="2"/>
      <c r="DU634" s="2"/>
      <c r="DV634" s="2"/>
      <c r="DW634" s="2"/>
      <c r="DX634" s="2"/>
      <c r="DY634" s="2"/>
      <c r="DZ634" s="2"/>
      <c r="EA634" s="2"/>
      <c r="EB634" s="2"/>
      <c r="EC634" s="2"/>
      <c r="ED634" s="2"/>
      <c r="EE634" s="2"/>
      <c r="EF634" s="2"/>
      <c r="EG634" s="2"/>
      <c r="EH634" s="2"/>
      <c r="EI634" s="2"/>
      <c r="EJ634" s="2"/>
      <c r="EK634" s="2"/>
      <c r="EL634" s="2"/>
      <c r="EM634" s="2"/>
      <c r="EN634" s="2"/>
      <c r="EO634" s="2"/>
      <c r="EP634" s="2"/>
      <c r="EQ634" s="2"/>
      <c r="ER634" s="2"/>
      <c r="ES634" s="2"/>
      <c r="ET634" s="2"/>
      <c r="EU634" s="2"/>
      <c r="EV634" s="2"/>
      <c r="EW634" s="2"/>
      <c r="EX634" s="2"/>
      <c r="EY634" s="2"/>
      <c r="EZ634" s="2"/>
      <c r="FA634" s="2"/>
      <c r="FB634" s="2"/>
      <c r="FC634" s="2"/>
      <c r="FD634" s="2"/>
      <c r="FE634" s="2"/>
      <c r="FF634" s="2"/>
      <c r="FG634" s="2"/>
      <c r="FH634" s="2"/>
      <c r="FI634" s="2"/>
      <c r="FJ634" s="2"/>
      <c r="FK634" s="2"/>
      <c r="FL634" s="2"/>
      <c r="FM634" s="2"/>
      <c r="FN634" s="2"/>
      <c r="FO634" s="2"/>
      <c r="FP634" s="2"/>
      <c r="FQ634" s="2"/>
      <c r="FR634" s="2"/>
      <c r="FS634" s="2"/>
      <c r="FT634" s="2"/>
      <c r="FU634" s="2"/>
      <c r="FV634" s="2"/>
      <c r="FW634" s="2"/>
      <c r="FX634" s="2"/>
      <c r="FY634" s="2"/>
      <c r="FZ634" s="2"/>
      <c r="GA634" s="2"/>
      <c r="GB634" s="2"/>
      <c r="GC634" s="2"/>
      <c r="GD634" s="2"/>
      <c r="GE634" s="2"/>
      <c r="GF634" s="2"/>
      <c r="GG634" s="2"/>
      <c r="GH634" s="2"/>
      <c r="GI634" s="2"/>
      <c r="GJ634" s="2"/>
      <c r="GK634" s="2"/>
      <c r="GL634" s="2"/>
      <c r="GM634" s="2"/>
      <c r="GN634" s="2"/>
      <c r="GO634" s="2"/>
      <c r="GP634" s="2"/>
      <c r="GQ634" s="2"/>
      <c r="GR634" s="2"/>
      <c r="GS634" s="2"/>
      <c r="GT634" s="2"/>
      <c r="GU634" s="2"/>
      <c r="GV634" s="2"/>
      <c r="GW634" s="2"/>
      <c r="GX634" s="2"/>
      <c r="GY634" s="2"/>
      <c r="GZ634" s="2"/>
      <c r="HA634" s="2"/>
      <c r="HB634" s="2"/>
      <c r="HC634" s="2"/>
      <c r="HD634" s="2"/>
      <c r="HE634" s="2"/>
      <c r="HF634" s="2"/>
      <c r="HG634" s="2"/>
      <c r="HH634" s="2"/>
      <c r="HI634" s="2"/>
      <c r="HJ634" s="2"/>
      <c r="HK634" s="2"/>
      <c r="HL634" s="2"/>
      <c r="HM634" s="2"/>
      <c r="HN634" s="2"/>
      <c r="HO634" s="2"/>
      <c r="HP634" s="2"/>
      <c r="HQ634" s="2"/>
      <c r="HR634" s="2"/>
      <c r="HS634" s="2"/>
    </row>
    <row r="635" spans="1:227" s="14" customFormat="1" x14ac:dyDescent="0.2">
      <c r="A635" s="20"/>
      <c r="B635" s="58"/>
      <c r="C635" s="58"/>
      <c r="D635" s="271"/>
      <c r="E635" s="9"/>
      <c r="F635" s="9"/>
      <c r="G635" s="47"/>
      <c r="H635" s="9"/>
      <c r="I635" s="59"/>
      <c r="J635" s="59"/>
      <c r="K635" s="59"/>
      <c r="L635" s="59"/>
      <c r="M635" s="25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  <c r="DT635" s="2"/>
      <c r="DU635" s="2"/>
      <c r="DV635" s="2"/>
      <c r="DW635" s="2"/>
      <c r="DX635" s="2"/>
      <c r="DY635" s="2"/>
      <c r="DZ635" s="2"/>
      <c r="EA635" s="2"/>
      <c r="EB635" s="2"/>
      <c r="EC635" s="2"/>
      <c r="ED635" s="2"/>
      <c r="EE635" s="2"/>
      <c r="EF635" s="2"/>
      <c r="EG635" s="2"/>
      <c r="EH635" s="2"/>
      <c r="EI635" s="2"/>
      <c r="EJ635" s="2"/>
      <c r="EK635" s="2"/>
      <c r="EL635" s="2"/>
      <c r="EM635" s="2"/>
      <c r="EN635" s="2"/>
      <c r="EO635" s="2"/>
      <c r="EP635" s="2"/>
      <c r="EQ635" s="2"/>
      <c r="ER635" s="2"/>
      <c r="ES635" s="2"/>
      <c r="ET635" s="2"/>
      <c r="EU635" s="2"/>
      <c r="EV635" s="2"/>
      <c r="EW635" s="2"/>
      <c r="EX635" s="2"/>
      <c r="EY635" s="2"/>
      <c r="EZ635" s="2"/>
      <c r="FA635" s="2"/>
      <c r="FB635" s="2"/>
      <c r="FC635" s="2"/>
      <c r="FD635" s="2"/>
      <c r="FE635" s="2"/>
      <c r="FF635" s="2"/>
      <c r="FG635" s="2"/>
      <c r="FH635" s="2"/>
      <c r="FI635" s="2"/>
      <c r="FJ635" s="2"/>
      <c r="FK635" s="2"/>
      <c r="FL635" s="2"/>
      <c r="FM635" s="2"/>
      <c r="FN635" s="2"/>
      <c r="FO635" s="2"/>
      <c r="FP635" s="2"/>
      <c r="FQ635" s="2"/>
      <c r="FR635" s="2"/>
      <c r="FS635" s="2"/>
      <c r="FT635" s="2"/>
      <c r="FU635" s="2"/>
      <c r="FV635" s="2"/>
      <c r="FW635" s="2"/>
      <c r="FX635" s="2"/>
      <c r="FY635" s="2"/>
      <c r="FZ635" s="2"/>
      <c r="GA635" s="2"/>
      <c r="GB635" s="2"/>
      <c r="GC635" s="2"/>
      <c r="GD635" s="2"/>
      <c r="GE635" s="2"/>
      <c r="GF635" s="2"/>
      <c r="GG635" s="2"/>
      <c r="GH635" s="2"/>
      <c r="GI635" s="2"/>
      <c r="GJ635" s="2"/>
      <c r="GK635" s="2"/>
      <c r="GL635" s="2"/>
      <c r="GM635" s="2"/>
      <c r="GN635" s="2"/>
      <c r="GO635" s="2"/>
      <c r="GP635" s="2"/>
      <c r="GQ635" s="2"/>
      <c r="GR635" s="2"/>
      <c r="GS635" s="2"/>
      <c r="GT635" s="2"/>
      <c r="GU635" s="2"/>
      <c r="GV635" s="2"/>
      <c r="GW635" s="2"/>
      <c r="GX635" s="2"/>
      <c r="GY635" s="2"/>
      <c r="GZ635" s="2"/>
      <c r="HA635" s="2"/>
      <c r="HB635" s="2"/>
      <c r="HC635" s="2"/>
      <c r="HD635" s="2"/>
      <c r="HE635" s="2"/>
      <c r="HF635" s="2"/>
      <c r="HG635" s="2"/>
      <c r="HH635" s="2"/>
      <c r="HI635" s="2"/>
      <c r="HJ635" s="2"/>
      <c r="HK635" s="2"/>
      <c r="HL635" s="2"/>
      <c r="HM635" s="2"/>
      <c r="HN635" s="2"/>
      <c r="HO635" s="2"/>
      <c r="HP635" s="2"/>
      <c r="HQ635" s="2"/>
      <c r="HR635" s="2"/>
      <c r="HS635" s="2"/>
    </row>
    <row r="636" spans="1:227" s="14" customFormat="1" x14ac:dyDescent="0.2">
      <c r="A636" s="20"/>
      <c r="B636" s="58"/>
      <c r="C636" s="58"/>
      <c r="D636" s="271"/>
      <c r="E636" s="9"/>
      <c r="F636" s="9"/>
      <c r="G636" s="47"/>
      <c r="H636" s="9"/>
      <c r="I636" s="59"/>
      <c r="J636" s="59"/>
      <c r="K636" s="59"/>
      <c r="L636" s="59"/>
      <c r="M636" s="25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  <c r="DT636" s="2"/>
      <c r="DU636" s="2"/>
      <c r="DV636" s="2"/>
      <c r="DW636" s="2"/>
      <c r="DX636" s="2"/>
      <c r="DY636" s="2"/>
      <c r="DZ636" s="2"/>
      <c r="EA636" s="2"/>
      <c r="EB636" s="2"/>
      <c r="EC636" s="2"/>
      <c r="ED636" s="2"/>
      <c r="EE636" s="2"/>
      <c r="EF636" s="2"/>
      <c r="EG636" s="2"/>
      <c r="EH636" s="2"/>
      <c r="EI636" s="2"/>
      <c r="EJ636" s="2"/>
      <c r="EK636" s="2"/>
      <c r="EL636" s="2"/>
      <c r="EM636" s="2"/>
      <c r="EN636" s="2"/>
      <c r="EO636" s="2"/>
      <c r="EP636" s="2"/>
      <c r="EQ636" s="2"/>
      <c r="ER636" s="2"/>
      <c r="ES636" s="2"/>
      <c r="ET636" s="2"/>
      <c r="EU636" s="2"/>
      <c r="EV636" s="2"/>
      <c r="EW636" s="2"/>
      <c r="EX636" s="2"/>
      <c r="EY636" s="2"/>
      <c r="EZ636" s="2"/>
      <c r="FA636" s="2"/>
      <c r="FB636" s="2"/>
      <c r="FC636" s="2"/>
      <c r="FD636" s="2"/>
      <c r="FE636" s="2"/>
      <c r="FF636" s="2"/>
      <c r="FG636" s="2"/>
      <c r="FH636" s="2"/>
      <c r="FI636" s="2"/>
      <c r="FJ636" s="2"/>
      <c r="FK636" s="2"/>
      <c r="FL636" s="2"/>
      <c r="FM636" s="2"/>
      <c r="FN636" s="2"/>
      <c r="FO636" s="2"/>
      <c r="FP636" s="2"/>
      <c r="FQ636" s="2"/>
      <c r="FR636" s="2"/>
      <c r="FS636" s="2"/>
      <c r="FT636" s="2"/>
      <c r="FU636" s="2"/>
      <c r="FV636" s="2"/>
      <c r="FW636" s="2"/>
      <c r="FX636" s="2"/>
      <c r="FY636" s="2"/>
      <c r="FZ636" s="2"/>
      <c r="GA636" s="2"/>
      <c r="GB636" s="2"/>
      <c r="GC636" s="2"/>
      <c r="GD636" s="2"/>
      <c r="GE636" s="2"/>
      <c r="GF636" s="2"/>
      <c r="GG636" s="2"/>
      <c r="GH636" s="2"/>
      <c r="GI636" s="2"/>
      <c r="GJ636" s="2"/>
      <c r="GK636" s="2"/>
      <c r="GL636" s="2"/>
      <c r="GM636" s="2"/>
      <c r="GN636" s="2"/>
      <c r="GO636" s="2"/>
      <c r="GP636" s="2"/>
      <c r="GQ636" s="2"/>
      <c r="GR636" s="2"/>
      <c r="GS636" s="2"/>
      <c r="GT636" s="2"/>
      <c r="GU636" s="2"/>
      <c r="GV636" s="2"/>
      <c r="GW636" s="2"/>
      <c r="GX636" s="2"/>
      <c r="GY636" s="2"/>
      <c r="GZ636" s="2"/>
      <c r="HA636" s="2"/>
      <c r="HB636" s="2"/>
      <c r="HC636" s="2"/>
      <c r="HD636" s="2"/>
      <c r="HE636" s="2"/>
      <c r="HF636" s="2"/>
      <c r="HG636" s="2"/>
      <c r="HH636" s="2"/>
      <c r="HI636" s="2"/>
      <c r="HJ636" s="2"/>
      <c r="HK636" s="2"/>
      <c r="HL636" s="2"/>
      <c r="HM636" s="2"/>
      <c r="HN636" s="2"/>
      <c r="HO636" s="2"/>
      <c r="HP636" s="2"/>
      <c r="HQ636" s="2"/>
      <c r="HR636" s="2"/>
      <c r="HS636" s="2"/>
    </row>
    <row r="637" spans="1:227" s="14" customFormat="1" x14ac:dyDescent="0.2">
      <c r="A637" s="20"/>
      <c r="B637" s="58"/>
      <c r="C637" s="58"/>
      <c r="D637" s="271"/>
      <c r="E637" s="9"/>
      <c r="F637" s="9"/>
      <c r="G637" s="47"/>
      <c r="H637" s="9"/>
      <c r="I637" s="59"/>
      <c r="J637" s="59"/>
      <c r="K637" s="59"/>
      <c r="L637" s="59"/>
      <c r="M637" s="25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</row>
    <row r="638" spans="1:227" s="14" customFormat="1" x14ac:dyDescent="0.2">
      <c r="A638" s="20"/>
      <c r="B638" s="58"/>
      <c r="C638" s="58"/>
      <c r="D638" s="271"/>
      <c r="E638" s="9"/>
      <c r="F638" s="9"/>
      <c r="G638" s="47"/>
      <c r="H638" s="9"/>
      <c r="I638" s="59"/>
      <c r="J638" s="59"/>
      <c r="K638" s="59"/>
      <c r="L638" s="59"/>
      <c r="M638" s="25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  <c r="HQ638" s="2"/>
      <c r="HR638" s="2"/>
      <c r="HS638" s="2"/>
    </row>
    <row r="639" spans="1:227" s="14" customFormat="1" x14ac:dyDescent="0.2">
      <c r="A639" s="20"/>
      <c r="B639" s="58"/>
      <c r="C639" s="58"/>
      <c r="D639" s="271"/>
      <c r="E639" s="9"/>
      <c r="F639" s="9"/>
      <c r="G639" s="47"/>
      <c r="H639" s="9"/>
      <c r="I639" s="59"/>
      <c r="J639" s="59"/>
      <c r="K639" s="59"/>
      <c r="L639" s="59"/>
      <c r="M639" s="25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  <c r="DT639" s="2"/>
      <c r="DU639" s="2"/>
      <c r="DV639" s="2"/>
      <c r="DW639" s="2"/>
      <c r="DX639" s="2"/>
      <c r="DY639" s="2"/>
      <c r="DZ639" s="2"/>
      <c r="EA639" s="2"/>
      <c r="EB639" s="2"/>
      <c r="EC639" s="2"/>
      <c r="ED639" s="2"/>
      <c r="EE639" s="2"/>
      <c r="EF639" s="2"/>
      <c r="EG639" s="2"/>
      <c r="EH639" s="2"/>
      <c r="EI639" s="2"/>
      <c r="EJ639" s="2"/>
      <c r="EK639" s="2"/>
      <c r="EL639" s="2"/>
      <c r="EM639" s="2"/>
      <c r="EN639" s="2"/>
      <c r="EO639" s="2"/>
      <c r="EP639" s="2"/>
      <c r="EQ639" s="2"/>
      <c r="ER639" s="2"/>
      <c r="ES639" s="2"/>
      <c r="ET639" s="2"/>
      <c r="EU639" s="2"/>
      <c r="EV639" s="2"/>
      <c r="EW639" s="2"/>
      <c r="EX639" s="2"/>
      <c r="EY639" s="2"/>
      <c r="EZ639" s="2"/>
      <c r="FA639" s="2"/>
      <c r="FB639" s="2"/>
      <c r="FC639" s="2"/>
      <c r="FD639" s="2"/>
      <c r="FE639" s="2"/>
      <c r="FF639" s="2"/>
      <c r="FG639" s="2"/>
      <c r="FH639" s="2"/>
      <c r="FI639" s="2"/>
      <c r="FJ639" s="2"/>
      <c r="FK639" s="2"/>
      <c r="FL639" s="2"/>
      <c r="FM639" s="2"/>
      <c r="FN639" s="2"/>
      <c r="FO639" s="2"/>
      <c r="FP639" s="2"/>
      <c r="FQ639" s="2"/>
      <c r="FR639" s="2"/>
      <c r="FS639" s="2"/>
      <c r="FT639" s="2"/>
      <c r="FU639" s="2"/>
      <c r="FV639" s="2"/>
      <c r="FW639" s="2"/>
      <c r="FX639" s="2"/>
      <c r="FY639" s="2"/>
      <c r="FZ639" s="2"/>
      <c r="GA639" s="2"/>
      <c r="GB639" s="2"/>
      <c r="GC639" s="2"/>
      <c r="GD639" s="2"/>
      <c r="GE639" s="2"/>
      <c r="GF639" s="2"/>
      <c r="GG639" s="2"/>
      <c r="GH639" s="2"/>
      <c r="GI639" s="2"/>
      <c r="GJ639" s="2"/>
      <c r="GK639" s="2"/>
      <c r="GL639" s="2"/>
      <c r="GM639" s="2"/>
      <c r="GN639" s="2"/>
      <c r="GO639" s="2"/>
      <c r="GP639" s="2"/>
      <c r="GQ639" s="2"/>
      <c r="GR639" s="2"/>
      <c r="GS639" s="2"/>
      <c r="GT639" s="2"/>
      <c r="GU639" s="2"/>
      <c r="GV639" s="2"/>
      <c r="GW639" s="2"/>
      <c r="GX639" s="2"/>
      <c r="GY639" s="2"/>
      <c r="GZ639" s="2"/>
      <c r="HA639" s="2"/>
      <c r="HB639" s="2"/>
      <c r="HC639" s="2"/>
      <c r="HD639" s="2"/>
      <c r="HE639" s="2"/>
      <c r="HF639" s="2"/>
      <c r="HG639" s="2"/>
      <c r="HH639" s="2"/>
      <c r="HI639" s="2"/>
      <c r="HJ639" s="2"/>
      <c r="HK639" s="2"/>
      <c r="HL639" s="2"/>
      <c r="HM639" s="2"/>
      <c r="HN639" s="2"/>
      <c r="HO639" s="2"/>
      <c r="HP639" s="2"/>
      <c r="HQ639" s="2"/>
      <c r="HR639" s="2"/>
      <c r="HS639" s="2"/>
    </row>
    <row r="640" spans="1:227" s="14" customFormat="1" x14ac:dyDescent="0.2">
      <c r="A640" s="20"/>
      <c r="B640" s="58"/>
      <c r="C640" s="58"/>
      <c r="D640" s="271"/>
      <c r="E640" s="9"/>
      <c r="F640" s="9"/>
      <c r="G640" s="47"/>
      <c r="H640" s="9"/>
      <c r="I640" s="59"/>
      <c r="J640" s="59"/>
      <c r="K640" s="59"/>
      <c r="L640" s="59"/>
      <c r="M640" s="25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</row>
    <row r="641" spans="1:227" s="14" customFormat="1" x14ac:dyDescent="0.2">
      <c r="A641" s="20"/>
      <c r="B641" s="58"/>
      <c r="C641" s="58"/>
      <c r="D641" s="271"/>
      <c r="E641" s="9"/>
      <c r="F641" s="9"/>
      <c r="G641" s="47"/>
      <c r="H641" s="9"/>
      <c r="I641" s="59"/>
      <c r="J641" s="59"/>
      <c r="K641" s="59"/>
      <c r="L641" s="59"/>
      <c r="M641" s="25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</row>
    <row r="642" spans="1:227" s="14" customFormat="1" x14ac:dyDescent="0.2">
      <c r="A642" s="20"/>
      <c r="B642" s="58"/>
      <c r="C642" s="58"/>
      <c r="D642" s="271"/>
      <c r="E642" s="9"/>
      <c r="F642" s="9"/>
      <c r="G642" s="47"/>
      <c r="H642" s="9"/>
      <c r="I642" s="59"/>
      <c r="J642" s="59"/>
      <c r="K642" s="59"/>
      <c r="L642" s="59"/>
      <c r="M642" s="25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  <c r="DT642" s="2"/>
      <c r="DU642" s="2"/>
      <c r="DV642" s="2"/>
      <c r="DW642" s="2"/>
      <c r="DX642" s="2"/>
      <c r="DY642" s="2"/>
      <c r="DZ642" s="2"/>
      <c r="EA642" s="2"/>
      <c r="EB642" s="2"/>
      <c r="EC642" s="2"/>
      <c r="ED642" s="2"/>
      <c r="EE642" s="2"/>
      <c r="EF642" s="2"/>
      <c r="EG642" s="2"/>
      <c r="EH642" s="2"/>
      <c r="EI642" s="2"/>
      <c r="EJ642" s="2"/>
      <c r="EK642" s="2"/>
      <c r="EL642" s="2"/>
      <c r="EM642" s="2"/>
      <c r="EN642" s="2"/>
      <c r="EO642" s="2"/>
      <c r="EP642" s="2"/>
      <c r="EQ642" s="2"/>
      <c r="ER642" s="2"/>
      <c r="ES642" s="2"/>
      <c r="ET642" s="2"/>
      <c r="EU642" s="2"/>
      <c r="EV642" s="2"/>
      <c r="EW642" s="2"/>
      <c r="EX642" s="2"/>
      <c r="EY642" s="2"/>
      <c r="EZ642" s="2"/>
      <c r="FA642" s="2"/>
      <c r="FB642" s="2"/>
      <c r="FC642" s="2"/>
      <c r="FD642" s="2"/>
      <c r="FE642" s="2"/>
      <c r="FF642" s="2"/>
      <c r="FG642" s="2"/>
      <c r="FH642" s="2"/>
      <c r="FI642" s="2"/>
      <c r="FJ642" s="2"/>
      <c r="FK642" s="2"/>
      <c r="FL642" s="2"/>
      <c r="FM642" s="2"/>
      <c r="FN642" s="2"/>
      <c r="FO642" s="2"/>
      <c r="FP642" s="2"/>
      <c r="FQ642" s="2"/>
      <c r="FR642" s="2"/>
      <c r="FS642" s="2"/>
      <c r="FT642" s="2"/>
      <c r="FU642" s="2"/>
      <c r="FV642" s="2"/>
      <c r="FW642" s="2"/>
      <c r="FX642" s="2"/>
      <c r="FY642" s="2"/>
      <c r="FZ642" s="2"/>
      <c r="GA642" s="2"/>
      <c r="GB642" s="2"/>
      <c r="GC642" s="2"/>
      <c r="GD642" s="2"/>
      <c r="GE642" s="2"/>
      <c r="GF642" s="2"/>
      <c r="GG642" s="2"/>
      <c r="GH642" s="2"/>
      <c r="GI642" s="2"/>
      <c r="GJ642" s="2"/>
      <c r="GK642" s="2"/>
      <c r="GL642" s="2"/>
      <c r="GM642" s="2"/>
      <c r="GN642" s="2"/>
      <c r="GO642" s="2"/>
      <c r="GP642" s="2"/>
      <c r="GQ642" s="2"/>
      <c r="GR642" s="2"/>
      <c r="GS642" s="2"/>
      <c r="GT642" s="2"/>
      <c r="GU642" s="2"/>
      <c r="GV642" s="2"/>
      <c r="GW642" s="2"/>
      <c r="GX642" s="2"/>
      <c r="GY642" s="2"/>
      <c r="GZ642" s="2"/>
      <c r="HA642" s="2"/>
      <c r="HB642" s="2"/>
      <c r="HC642" s="2"/>
      <c r="HD642" s="2"/>
      <c r="HE642" s="2"/>
      <c r="HF642" s="2"/>
      <c r="HG642" s="2"/>
      <c r="HH642" s="2"/>
      <c r="HI642" s="2"/>
      <c r="HJ642" s="2"/>
      <c r="HK642" s="2"/>
      <c r="HL642" s="2"/>
      <c r="HM642" s="2"/>
      <c r="HN642" s="2"/>
      <c r="HO642" s="2"/>
      <c r="HP642" s="2"/>
      <c r="HQ642" s="2"/>
      <c r="HR642" s="2"/>
      <c r="HS642" s="2"/>
    </row>
    <row r="643" spans="1:227" s="14" customFormat="1" x14ac:dyDescent="0.2">
      <c r="A643" s="20"/>
      <c r="B643" s="58"/>
      <c r="C643" s="58"/>
      <c r="D643" s="271"/>
      <c r="E643" s="9"/>
      <c r="F643" s="9"/>
      <c r="G643" s="47"/>
      <c r="H643" s="9"/>
      <c r="I643" s="59"/>
      <c r="J643" s="59"/>
      <c r="K643" s="59"/>
      <c r="L643" s="59"/>
      <c r="M643" s="25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  <c r="DT643" s="2"/>
      <c r="DU643" s="2"/>
      <c r="DV643" s="2"/>
      <c r="DW643" s="2"/>
      <c r="DX643" s="2"/>
      <c r="DY643" s="2"/>
      <c r="DZ643" s="2"/>
      <c r="EA643" s="2"/>
      <c r="EB643" s="2"/>
      <c r="EC643" s="2"/>
      <c r="ED643" s="2"/>
      <c r="EE643" s="2"/>
      <c r="EF643" s="2"/>
      <c r="EG643" s="2"/>
      <c r="EH643" s="2"/>
      <c r="EI643" s="2"/>
      <c r="EJ643" s="2"/>
      <c r="EK643" s="2"/>
      <c r="EL643" s="2"/>
      <c r="EM643" s="2"/>
      <c r="EN643" s="2"/>
      <c r="EO643" s="2"/>
      <c r="EP643" s="2"/>
      <c r="EQ643" s="2"/>
      <c r="ER643" s="2"/>
      <c r="ES643" s="2"/>
      <c r="ET643" s="2"/>
      <c r="EU643" s="2"/>
      <c r="EV643" s="2"/>
      <c r="EW643" s="2"/>
      <c r="EX643" s="2"/>
      <c r="EY643" s="2"/>
      <c r="EZ643" s="2"/>
      <c r="FA643" s="2"/>
      <c r="FB643" s="2"/>
      <c r="FC643" s="2"/>
      <c r="FD643" s="2"/>
      <c r="FE643" s="2"/>
      <c r="FF643" s="2"/>
      <c r="FG643" s="2"/>
      <c r="FH643" s="2"/>
      <c r="FI643" s="2"/>
      <c r="FJ643" s="2"/>
      <c r="FK643" s="2"/>
      <c r="FL643" s="2"/>
      <c r="FM643" s="2"/>
      <c r="FN643" s="2"/>
      <c r="FO643" s="2"/>
      <c r="FP643" s="2"/>
      <c r="FQ643" s="2"/>
      <c r="FR643" s="2"/>
      <c r="FS643" s="2"/>
      <c r="FT643" s="2"/>
      <c r="FU643" s="2"/>
      <c r="FV643" s="2"/>
      <c r="FW643" s="2"/>
      <c r="FX643" s="2"/>
      <c r="FY643" s="2"/>
      <c r="FZ643" s="2"/>
      <c r="GA643" s="2"/>
      <c r="GB643" s="2"/>
      <c r="GC643" s="2"/>
      <c r="GD643" s="2"/>
      <c r="GE643" s="2"/>
      <c r="GF643" s="2"/>
      <c r="GG643" s="2"/>
      <c r="GH643" s="2"/>
      <c r="GI643" s="2"/>
      <c r="GJ643" s="2"/>
      <c r="GK643" s="2"/>
      <c r="GL643" s="2"/>
      <c r="GM643" s="2"/>
      <c r="GN643" s="2"/>
      <c r="GO643" s="2"/>
      <c r="GP643" s="2"/>
      <c r="GQ643" s="2"/>
      <c r="GR643" s="2"/>
      <c r="GS643" s="2"/>
      <c r="GT643" s="2"/>
      <c r="GU643" s="2"/>
      <c r="GV643" s="2"/>
      <c r="GW643" s="2"/>
      <c r="GX643" s="2"/>
      <c r="GY643" s="2"/>
      <c r="GZ643" s="2"/>
      <c r="HA643" s="2"/>
      <c r="HB643" s="2"/>
      <c r="HC643" s="2"/>
      <c r="HD643" s="2"/>
      <c r="HE643" s="2"/>
      <c r="HF643" s="2"/>
      <c r="HG643" s="2"/>
      <c r="HH643" s="2"/>
      <c r="HI643" s="2"/>
      <c r="HJ643" s="2"/>
      <c r="HK643" s="2"/>
      <c r="HL643" s="2"/>
      <c r="HM643" s="2"/>
      <c r="HN643" s="2"/>
      <c r="HO643" s="2"/>
      <c r="HP643" s="2"/>
      <c r="HQ643" s="2"/>
      <c r="HR643" s="2"/>
      <c r="HS643" s="2"/>
    </row>
    <row r="644" spans="1:227" s="14" customFormat="1" x14ac:dyDescent="0.2">
      <c r="A644" s="20"/>
      <c r="B644" s="58"/>
      <c r="C644" s="58"/>
      <c r="D644" s="271"/>
      <c r="E644" s="9"/>
      <c r="F644" s="9"/>
      <c r="G644" s="47"/>
      <c r="H644" s="9"/>
      <c r="I644" s="59"/>
      <c r="J644" s="59"/>
      <c r="K644" s="59"/>
      <c r="L644" s="59"/>
      <c r="M644" s="25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  <c r="DT644" s="2"/>
      <c r="DU644" s="2"/>
      <c r="DV644" s="2"/>
      <c r="DW644" s="2"/>
      <c r="DX644" s="2"/>
      <c r="DY644" s="2"/>
      <c r="DZ644" s="2"/>
      <c r="EA644" s="2"/>
      <c r="EB644" s="2"/>
      <c r="EC644" s="2"/>
      <c r="ED644" s="2"/>
      <c r="EE644" s="2"/>
      <c r="EF644" s="2"/>
      <c r="EG644" s="2"/>
      <c r="EH644" s="2"/>
      <c r="EI644" s="2"/>
      <c r="EJ644" s="2"/>
      <c r="EK644" s="2"/>
      <c r="EL644" s="2"/>
      <c r="EM644" s="2"/>
      <c r="EN644" s="2"/>
      <c r="EO644" s="2"/>
      <c r="EP644" s="2"/>
      <c r="EQ644" s="2"/>
      <c r="ER644" s="2"/>
      <c r="ES644" s="2"/>
      <c r="ET644" s="2"/>
      <c r="EU644" s="2"/>
      <c r="EV644" s="2"/>
      <c r="EW644" s="2"/>
      <c r="EX644" s="2"/>
      <c r="EY644" s="2"/>
      <c r="EZ644" s="2"/>
      <c r="FA644" s="2"/>
      <c r="FB644" s="2"/>
      <c r="FC644" s="2"/>
      <c r="FD644" s="2"/>
      <c r="FE644" s="2"/>
      <c r="FF644" s="2"/>
      <c r="FG644" s="2"/>
      <c r="FH644" s="2"/>
      <c r="FI644" s="2"/>
      <c r="FJ644" s="2"/>
      <c r="FK644" s="2"/>
      <c r="FL644" s="2"/>
      <c r="FM644" s="2"/>
      <c r="FN644" s="2"/>
      <c r="FO644" s="2"/>
      <c r="FP644" s="2"/>
      <c r="FQ644" s="2"/>
      <c r="FR644" s="2"/>
      <c r="FS644" s="2"/>
      <c r="FT644" s="2"/>
      <c r="FU644" s="2"/>
      <c r="FV644" s="2"/>
      <c r="FW644" s="2"/>
      <c r="FX644" s="2"/>
      <c r="FY644" s="2"/>
      <c r="FZ644" s="2"/>
      <c r="GA644" s="2"/>
      <c r="GB644" s="2"/>
      <c r="GC644" s="2"/>
      <c r="GD644" s="2"/>
      <c r="GE644" s="2"/>
      <c r="GF644" s="2"/>
      <c r="GG644" s="2"/>
      <c r="GH644" s="2"/>
      <c r="GI644" s="2"/>
      <c r="GJ644" s="2"/>
      <c r="GK644" s="2"/>
      <c r="GL644" s="2"/>
      <c r="GM644" s="2"/>
      <c r="GN644" s="2"/>
      <c r="GO644" s="2"/>
      <c r="GP644" s="2"/>
      <c r="GQ644" s="2"/>
      <c r="GR644" s="2"/>
      <c r="GS644" s="2"/>
      <c r="GT644" s="2"/>
      <c r="GU644" s="2"/>
      <c r="GV644" s="2"/>
      <c r="GW644" s="2"/>
      <c r="GX644" s="2"/>
      <c r="GY644" s="2"/>
      <c r="GZ644" s="2"/>
      <c r="HA644" s="2"/>
      <c r="HB644" s="2"/>
      <c r="HC644" s="2"/>
      <c r="HD644" s="2"/>
      <c r="HE644" s="2"/>
      <c r="HF644" s="2"/>
      <c r="HG644" s="2"/>
      <c r="HH644" s="2"/>
      <c r="HI644" s="2"/>
      <c r="HJ644" s="2"/>
      <c r="HK644" s="2"/>
      <c r="HL644" s="2"/>
      <c r="HM644" s="2"/>
      <c r="HN644" s="2"/>
      <c r="HO644" s="2"/>
      <c r="HP644" s="2"/>
      <c r="HQ644" s="2"/>
      <c r="HR644" s="2"/>
      <c r="HS644" s="2"/>
    </row>
    <row r="645" spans="1:227" s="14" customFormat="1" x14ac:dyDescent="0.2">
      <c r="A645" s="20"/>
      <c r="B645" s="58"/>
      <c r="C645" s="58"/>
      <c r="D645" s="271"/>
      <c r="E645" s="9"/>
      <c r="F645" s="9"/>
      <c r="G645" s="47"/>
      <c r="H645" s="9"/>
      <c r="I645" s="59"/>
      <c r="J645" s="59"/>
      <c r="K645" s="59"/>
      <c r="L645" s="59"/>
      <c r="M645" s="25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  <c r="DT645" s="2"/>
      <c r="DU645" s="2"/>
      <c r="DV645" s="2"/>
      <c r="DW645" s="2"/>
      <c r="DX645" s="2"/>
      <c r="DY645" s="2"/>
      <c r="DZ645" s="2"/>
      <c r="EA645" s="2"/>
      <c r="EB645" s="2"/>
      <c r="EC645" s="2"/>
      <c r="ED645" s="2"/>
      <c r="EE645" s="2"/>
      <c r="EF645" s="2"/>
      <c r="EG645" s="2"/>
      <c r="EH645" s="2"/>
      <c r="EI645" s="2"/>
      <c r="EJ645" s="2"/>
      <c r="EK645" s="2"/>
      <c r="EL645" s="2"/>
      <c r="EM645" s="2"/>
      <c r="EN645" s="2"/>
      <c r="EO645" s="2"/>
      <c r="EP645" s="2"/>
      <c r="EQ645" s="2"/>
      <c r="ER645" s="2"/>
      <c r="ES645" s="2"/>
      <c r="ET645" s="2"/>
      <c r="EU645" s="2"/>
      <c r="EV645" s="2"/>
      <c r="EW645" s="2"/>
      <c r="EX645" s="2"/>
      <c r="EY645" s="2"/>
      <c r="EZ645" s="2"/>
      <c r="FA645" s="2"/>
      <c r="FB645" s="2"/>
      <c r="FC645" s="2"/>
      <c r="FD645" s="2"/>
      <c r="FE645" s="2"/>
      <c r="FF645" s="2"/>
      <c r="FG645" s="2"/>
      <c r="FH645" s="2"/>
      <c r="FI645" s="2"/>
      <c r="FJ645" s="2"/>
      <c r="FK645" s="2"/>
      <c r="FL645" s="2"/>
      <c r="FM645" s="2"/>
      <c r="FN645" s="2"/>
      <c r="FO645" s="2"/>
      <c r="FP645" s="2"/>
      <c r="FQ645" s="2"/>
      <c r="FR645" s="2"/>
      <c r="FS645" s="2"/>
      <c r="FT645" s="2"/>
      <c r="FU645" s="2"/>
      <c r="FV645" s="2"/>
      <c r="FW645" s="2"/>
      <c r="FX645" s="2"/>
      <c r="FY645" s="2"/>
      <c r="FZ645" s="2"/>
      <c r="GA645" s="2"/>
      <c r="GB645" s="2"/>
      <c r="GC645" s="2"/>
      <c r="GD645" s="2"/>
      <c r="GE645" s="2"/>
      <c r="GF645" s="2"/>
      <c r="GG645" s="2"/>
      <c r="GH645" s="2"/>
      <c r="GI645" s="2"/>
      <c r="GJ645" s="2"/>
      <c r="GK645" s="2"/>
      <c r="GL645" s="2"/>
      <c r="GM645" s="2"/>
      <c r="GN645" s="2"/>
      <c r="GO645" s="2"/>
      <c r="GP645" s="2"/>
      <c r="GQ645" s="2"/>
      <c r="GR645" s="2"/>
      <c r="GS645" s="2"/>
      <c r="GT645" s="2"/>
      <c r="GU645" s="2"/>
      <c r="GV645" s="2"/>
      <c r="GW645" s="2"/>
      <c r="GX645" s="2"/>
      <c r="GY645" s="2"/>
      <c r="GZ645" s="2"/>
      <c r="HA645" s="2"/>
      <c r="HB645" s="2"/>
      <c r="HC645" s="2"/>
      <c r="HD645" s="2"/>
      <c r="HE645" s="2"/>
      <c r="HF645" s="2"/>
      <c r="HG645" s="2"/>
      <c r="HH645" s="2"/>
      <c r="HI645" s="2"/>
      <c r="HJ645" s="2"/>
      <c r="HK645" s="2"/>
      <c r="HL645" s="2"/>
      <c r="HM645" s="2"/>
      <c r="HN645" s="2"/>
      <c r="HO645" s="2"/>
      <c r="HP645" s="2"/>
      <c r="HQ645" s="2"/>
      <c r="HR645" s="2"/>
      <c r="HS645" s="2"/>
    </row>
    <row r="646" spans="1:227" s="14" customFormat="1" x14ac:dyDescent="0.2">
      <c r="A646" s="20"/>
      <c r="B646" s="58"/>
      <c r="C646" s="58"/>
      <c r="D646" s="271"/>
      <c r="E646" s="9"/>
      <c r="F646" s="9"/>
      <c r="G646" s="47"/>
      <c r="H646" s="9"/>
      <c r="I646" s="59"/>
      <c r="J646" s="59"/>
      <c r="K646" s="59"/>
      <c r="L646" s="59"/>
      <c r="M646" s="25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  <c r="DT646" s="2"/>
      <c r="DU646" s="2"/>
      <c r="DV646" s="2"/>
      <c r="DW646" s="2"/>
      <c r="DX646" s="2"/>
      <c r="DY646" s="2"/>
      <c r="DZ646" s="2"/>
      <c r="EA646" s="2"/>
      <c r="EB646" s="2"/>
      <c r="EC646" s="2"/>
      <c r="ED646" s="2"/>
      <c r="EE646" s="2"/>
      <c r="EF646" s="2"/>
      <c r="EG646" s="2"/>
      <c r="EH646" s="2"/>
      <c r="EI646" s="2"/>
      <c r="EJ646" s="2"/>
      <c r="EK646" s="2"/>
      <c r="EL646" s="2"/>
      <c r="EM646" s="2"/>
      <c r="EN646" s="2"/>
      <c r="EO646" s="2"/>
      <c r="EP646" s="2"/>
      <c r="EQ646" s="2"/>
      <c r="ER646" s="2"/>
      <c r="ES646" s="2"/>
      <c r="ET646" s="2"/>
      <c r="EU646" s="2"/>
      <c r="EV646" s="2"/>
      <c r="EW646" s="2"/>
      <c r="EX646" s="2"/>
      <c r="EY646" s="2"/>
      <c r="EZ646" s="2"/>
      <c r="FA646" s="2"/>
      <c r="FB646" s="2"/>
      <c r="FC646" s="2"/>
      <c r="FD646" s="2"/>
      <c r="FE646" s="2"/>
      <c r="FF646" s="2"/>
      <c r="FG646" s="2"/>
      <c r="FH646" s="2"/>
      <c r="FI646" s="2"/>
      <c r="FJ646" s="2"/>
      <c r="FK646" s="2"/>
      <c r="FL646" s="2"/>
      <c r="FM646" s="2"/>
      <c r="FN646" s="2"/>
      <c r="FO646" s="2"/>
      <c r="FP646" s="2"/>
      <c r="FQ646" s="2"/>
      <c r="FR646" s="2"/>
      <c r="FS646" s="2"/>
      <c r="FT646" s="2"/>
      <c r="FU646" s="2"/>
      <c r="FV646" s="2"/>
      <c r="FW646" s="2"/>
      <c r="FX646" s="2"/>
      <c r="FY646" s="2"/>
      <c r="FZ646" s="2"/>
      <c r="GA646" s="2"/>
      <c r="GB646" s="2"/>
      <c r="GC646" s="2"/>
      <c r="GD646" s="2"/>
      <c r="GE646" s="2"/>
      <c r="GF646" s="2"/>
      <c r="GG646" s="2"/>
      <c r="GH646" s="2"/>
      <c r="GI646" s="2"/>
      <c r="GJ646" s="2"/>
      <c r="GK646" s="2"/>
      <c r="GL646" s="2"/>
      <c r="GM646" s="2"/>
      <c r="GN646" s="2"/>
      <c r="GO646" s="2"/>
      <c r="GP646" s="2"/>
      <c r="GQ646" s="2"/>
      <c r="GR646" s="2"/>
      <c r="GS646" s="2"/>
      <c r="GT646" s="2"/>
      <c r="GU646" s="2"/>
      <c r="GV646" s="2"/>
      <c r="GW646" s="2"/>
      <c r="GX646" s="2"/>
      <c r="GY646" s="2"/>
      <c r="GZ646" s="2"/>
      <c r="HA646" s="2"/>
      <c r="HB646" s="2"/>
      <c r="HC646" s="2"/>
      <c r="HD646" s="2"/>
      <c r="HE646" s="2"/>
      <c r="HF646" s="2"/>
      <c r="HG646" s="2"/>
      <c r="HH646" s="2"/>
      <c r="HI646" s="2"/>
      <c r="HJ646" s="2"/>
      <c r="HK646" s="2"/>
      <c r="HL646" s="2"/>
      <c r="HM646" s="2"/>
      <c r="HN646" s="2"/>
      <c r="HO646" s="2"/>
      <c r="HP646" s="2"/>
      <c r="HQ646" s="2"/>
      <c r="HR646" s="2"/>
      <c r="HS646" s="2"/>
    </row>
    <row r="647" spans="1:227" s="14" customFormat="1" x14ac:dyDescent="0.2">
      <c r="A647" s="20"/>
      <c r="B647" s="58"/>
      <c r="C647" s="58"/>
      <c r="D647" s="271"/>
      <c r="E647" s="9"/>
      <c r="F647" s="9"/>
      <c r="G647" s="47"/>
      <c r="H647" s="9"/>
      <c r="I647" s="59"/>
      <c r="J647" s="59"/>
      <c r="K647" s="59"/>
      <c r="L647" s="59"/>
      <c r="M647" s="25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</row>
    <row r="648" spans="1:227" s="14" customFormat="1" x14ac:dyDescent="0.2">
      <c r="A648" s="20"/>
      <c r="B648" s="58"/>
      <c r="C648" s="58"/>
      <c r="D648" s="271"/>
      <c r="E648" s="9"/>
      <c r="F648" s="9"/>
      <c r="G648" s="47"/>
      <c r="H648" s="9"/>
      <c r="I648" s="59"/>
      <c r="J648" s="59"/>
      <c r="K648" s="59"/>
      <c r="L648" s="59"/>
      <c r="M648" s="25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</row>
    <row r="649" spans="1:227" s="14" customFormat="1" x14ac:dyDescent="0.2">
      <c r="A649" s="20"/>
      <c r="B649" s="58"/>
      <c r="C649" s="58"/>
      <c r="D649" s="271"/>
      <c r="E649" s="9"/>
      <c r="F649" s="9"/>
      <c r="G649" s="47"/>
      <c r="H649" s="9"/>
      <c r="I649" s="59"/>
      <c r="J649" s="59"/>
      <c r="K649" s="59"/>
      <c r="L649" s="59"/>
      <c r="M649" s="25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  <c r="DT649" s="2"/>
      <c r="DU649" s="2"/>
      <c r="DV649" s="2"/>
      <c r="DW649" s="2"/>
      <c r="DX649" s="2"/>
      <c r="DY649" s="2"/>
      <c r="DZ649" s="2"/>
      <c r="EA649" s="2"/>
      <c r="EB649" s="2"/>
      <c r="EC649" s="2"/>
      <c r="ED649" s="2"/>
      <c r="EE649" s="2"/>
      <c r="EF649" s="2"/>
      <c r="EG649" s="2"/>
      <c r="EH649" s="2"/>
      <c r="EI649" s="2"/>
      <c r="EJ649" s="2"/>
      <c r="EK649" s="2"/>
      <c r="EL649" s="2"/>
      <c r="EM649" s="2"/>
      <c r="EN649" s="2"/>
      <c r="EO649" s="2"/>
      <c r="EP649" s="2"/>
      <c r="EQ649" s="2"/>
      <c r="ER649" s="2"/>
      <c r="ES649" s="2"/>
      <c r="ET649" s="2"/>
      <c r="EU649" s="2"/>
      <c r="EV649" s="2"/>
      <c r="EW649" s="2"/>
      <c r="EX649" s="2"/>
      <c r="EY649" s="2"/>
      <c r="EZ649" s="2"/>
      <c r="FA649" s="2"/>
      <c r="FB649" s="2"/>
      <c r="FC649" s="2"/>
      <c r="FD649" s="2"/>
      <c r="FE649" s="2"/>
      <c r="FF649" s="2"/>
      <c r="FG649" s="2"/>
      <c r="FH649" s="2"/>
      <c r="FI649" s="2"/>
      <c r="FJ649" s="2"/>
      <c r="FK649" s="2"/>
      <c r="FL649" s="2"/>
      <c r="FM649" s="2"/>
      <c r="FN649" s="2"/>
      <c r="FO649" s="2"/>
      <c r="FP649" s="2"/>
      <c r="FQ649" s="2"/>
      <c r="FR649" s="2"/>
      <c r="FS649" s="2"/>
      <c r="FT649" s="2"/>
      <c r="FU649" s="2"/>
      <c r="FV649" s="2"/>
      <c r="FW649" s="2"/>
      <c r="FX649" s="2"/>
      <c r="FY649" s="2"/>
      <c r="FZ649" s="2"/>
      <c r="GA649" s="2"/>
      <c r="GB649" s="2"/>
      <c r="GC649" s="2"/>
      <c r="GD649" s="2"/>
      <c r="GE649" s="2"/>
      <c r="GF649" s="2"/>
      <c r="GG649" s="2"/>
      <c r="GH649" s="2"/>
      <c r="GI649" s="2"/>
      <c r="GJ649" s="2"/>
      <c r="GK649" s="2"/>
      <c r="GL649" s="2"/>
      <c r="GM649" s="2"/>
      <c r="GN649" s="2"/>
      <c r="GO649" s="2"/>
      <c r="GP649" s="2"/>
      <c r="GQ649" s="2"/>
      <c r="GR649" s="2"/>
      <c r="GS649" s="2"/>
      <c r="GT649" s="2"/>
      <c r="GU649" s="2"/>
      <c r="GV649" s="2"/>
      <c r="GW649" s="2"/>
      <c r="GX649" s="2"/>
      <c r="GY649" s="2"/>
      <c r="GZ649" s="2"/>
      <c r="HA649" s="2"/>
      <c r="HB649" s="2"/>
      <c r="HC649" s="2"/>
      <c r="HD649" s="2"/>
      <c r="HE649" s="2"/>
      <c r="HF649" s="2"/>
      <c r="HG649" s="2"/>
      <c r="HH649" s="2"/>
      <c r="HI649" s="2"/>
      <c r="HJ649" s="2"/>
      <c r="HK649" s="2"/>
      <c r="HL649" s="2"/>
      <c r="HM649" s="2"/>
      <c r="HN649" s="2"/>
      <c r="HO649" s="2"/>
      <c r="HP649" s="2"/>
      <c r="HQ649" s="2"/>
      <c r="HR649" s="2"/>
      <c r="HS649" s="2"/>
    </row>
    <row r="650" spans="1:227" s="14" customFormat="1" x14ac:dyDescent="0.2">
      <c r="A650" s="20"/>
      <c r="B650" s="58"/>
      <c r="C650" s="58"/>
      <c r="D650" s="271"/>
      <c r="E650" s="9"/>
      <c r="F650" s="9"/>
      <c r="G650" s="47"/>
      <c r="H650" s="9"/>
      <c r="I650" s="59"/>
      <c r="J650" s="59"/>
      <c r="K650" s="59"/>
      <c r="L650" s="59"/>
      <c r="M650" s="25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  <c r="DT650" s="2"/>
      <c r="DU650" s="2"/>
      <c r="DV650" s="2"/>
      <c r="DW650" s="2"/>
      <c r="DX650" s="2"/>
      <c r="DY650" s="2"/>
      <c r="DZ650" s="2"/>
      <c r="EA650" s="2"/>
      <c r="EB650" s="2"/>
      <c r="EC650" s="2"/>
      <c r="ED650" s="2"/>
      <c r="EE650" s="2"/>
      <c r="EF650" s="2"/>
      <c r="EG650" s="2"/>
      <c r="EH650" s="2"/>
      <c r="EI650" s="2"/>
      <c r="EJ650" s="2"/>
      <c r="EK650" s="2"/>
      <c r="EL650" s="2"/>
      <c r="EM650" s="2"/>
      <c r="EN650" s="2"/>
      <c r="EO650" s="2"/>
      <c r="EP650" s="2"/>
      <c r="EQ650" s="2"/>
      <c r="ER650" s="2"/>
      <c r="ES650" s="2"/>
      <c r="ET650" s="2"/>
      <c r="EU650" s="2"/>
      <c r="EV650" s="2"/>
      <c r="EW650" s="2"/>
      <c r="EX650" s="2"/>
      <c r="EY650" s="2"/>
      <c r="EZ650" s="2"/>
      <c r="FA650" s="2"/>
      <c r="FB650" s="2"/>
      <c r="FC650" s="2"/>
      <c r="FD650" s="2"/>
      <c r="FE650" s="2"/>
      <c r="FF650" s="2"/>
      <c r="FG650" s="2"/>
      <c r="FH650" s="2"/>
      <c r="FI650" s="2"/>
      <c r="FJ650" s="2"/>
      <c r="FK650" s="2"/>
      <c r="FL650" s="2"/>
      <c r="FM650" s="2"/>
      <c r="FN650" s="2"/>
      <c r="FO650" s="2"/>
      <c r="FP650" s="2"/>
      <c r="FQ650" s="2"/>
      <c r="FR650" s="2"/>
      <c r="FS650" s="2"/>
      <c r="FT650" s="2"/>
      <c r="FU650" s="2"/>
      <c r="FV650" s="2"/>
      <c r="FW650" s="2"/>
      <c r="FX650" s="2"/>
      <c r="FY650" s="2"/>
      <c r="FZ650" s="2"/>
      <c r="GA650" s="2"/>
      <c r="GB650" s="2"/>
      <c r="GC650" s="2"/>
      <c r="GD650" s="2"/>
      <c r="GE650" s="2"/>
      <c r="GF650" s="2"/>
      <c r="GG650" s="2"/>
      <c r="GH650" s="2"/>
      <c r="GI650" s="2"/>
      <c r="GJ650" s="2"/>
      <c r="GK650" s="2"/>
      <c r="GL650" s="2"/>
      <c r="GM650" s="2"/>
      <c r="GN650" s="2"/>
      <c r="GO650" s="2"/>
      <c r="GP650" s="2"/>
      <c r="GQ650" s="2"/>
      <c r="GR650" s="2"/>
      <c r="GS650" s="2"/>
      <c r="GT650" s="2"/>
      <c r="GU650" s="2"/>
      <c r="GV650" s="2"/>
      <c r="GW650" s="2"/>
      <c r="GX650" s="2"/>
      <c r="GY650" s="2"/>
      <c r="GZ650" s="2"/>
      <c r="HA650" s="2"/>
      <c r="HB650" s="2"/>
      <c r="HC650" s="2"/>
      <c r="HD650" s="2"/>
      <c r="HE650" s="2"/>
      <c r="HF650" s="2"/>
      <c r="HG650" s="2"/>
      <c r="HH650" s="2"/>
      <c r="HI650" s="2"/>
      <c r="HJ650" s="2"/>
      <c r="HK650" s="2"/>
      <c r="HL650" s="2"/>
      <c r="HM650" s="2"/>
      <c r="HN650" s="2"/>
      <c r="HO650" s="2"/>
      <c r="HP650" s="2"/>
      <c r="HQ650" s="2"/>
      <c r="HR650" s="2"/>
      <c r="HS650" s="2"/>
    </row>
    <row r="651" spans="1:227" s="14" customFormat="1" x14ac:dyDescent="0.2">
      <c r="A651" s="20"/>
      <c r="B651" s="58"/>
      <c r="C651" s="58"/>
      <c r="D651" s="271"/>
      <c r="E651" s="9"/>
      <c r="F651" s="9"/>
      <c r="G651" s="47"/>
      <c r="H651" s="9"/>
      <c r="I651" s="59"/>
      <c r="J651" s="59"/>
      <c r="K651" s="59"/>
      <c r="L651" s="59"/>
      <c r="M651" s="25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  <c r="DT651" s="2"/>
      <c r="DU651" s="2"/>
      <c r="DV651" s="2"/>
      <c r="DW651" s="2"/>
      <c r="DX651" s="2"/>
      <c r="DY651" s="2"/>
      <c r="DZ651" s="2"/>
      <c r="EA651" s="2"/>
      <c r="EB651" s="2"/>
      <c r="EC651" s="2"/>
      <c r="ED651" s="2"/>
      <c r="EE651" s="2"/>
      <c r="EF651" s="2"/>
      <c r="EG651" s="2"/>
      <c r="EH651" s="2"/>
      <c r="EI651" s="2"/>
      <c r="EJ651" s="2"/>
      <c r="EK651" s="2"/>
      <c r="EL651" s="2"/>
      <c r="EM651" s="2"/>
      <c r="EN651" s="2"/>
      <c r="EO651" s="2"/>
      <c r="EP651" s="2"/>
      <c r="EQ651" s="2"/>
      <c r="ER651" s="2"/>
      <c r="ES651" s="2"/>
      <c r="ET651" s="2"/>
      <c r="EU651" s="2"/>
      <c r="EV651" s="2"/>
      <c r="EW651" s="2"/>
      <c r="EX651" s="2"/>
      <c r="EY651" s="2"/>
      <c r="EZ651" s="2"/>
      <c r="FA651" s="2"/>
      <c r="FB651" s="2"/>
      <c r="FC651" s="2"/>
      <c r="FD651" s="2"/>
      <c r="FE651" s="2"/>
      <c r="FF651" s="2"/>
      <c r="FG651" s="2"/>
      <c r="FH651" s="2"/>
      <c r="FI651" s="2"/>
      <c r="FJ651" s="2"/>
      <c r="FK651" s="2"/>
      <c r="FL651" s="2"/>
      <c r="FM651" s="2"/>
      <c r="FN651" s="2"/>
      <c r="FO651" s="2"/>
      <c r="FP651" s="2"/>
      <c r="FQ651" s="2"/>
      <c r="FR651" s="2"/>
      <c r="FS651" s="2"/>
      <c r="FT651" s="2"/>
      <c r="FU651" s="2"/>
      <c r="FV651" s="2"/>
      <c r="FW651" s="2"/>
      <c r="FX651" s="2"/>
      <c r="FY651" s="2"/>
      <c r="FZ651" s="2"/>
      <c r="GA651" s="2"/>
      <c r="GB651" s="2"/>
      <c r="GC651" s="2"/>
      <c r="GD651" s="2"/>
      <c r="GE651" s="2"/>
      <c r="GF651" s="2"/>
      <c r="GG651" s="2"/>
      <c r="GH651" s="2"/>
      <c r="GI651" s="2"/>
      <c r="GJ651" s="2"/>
      <c r="GK651" s="2"/>
      <c r="GL651" s="2"/>
      <c r="GM651" s="2"/>
      <c r="GN651" s="2"/>
      <c r="GO651" s="2"/>
      <c r="GP651" s="2"/>
      <c r="GQ651" s="2"/>
      <c r="GR651" s="2"/>
      <c r="GS651" s="2"/>
      <c r="GT651" s="2"/>
      <c r="GU651" s="2"/>
      <c r="GV651" s="2"/>
      <c r="GW651" s="2"/>
      <c r="GX651" s="2"/>
      <c r="GY651" s="2"/>
      <c r="GZ651" s="2"/>
      <c r="HA651" s="2"/>
      <c r="HB651" s="2"/>
      <c r="HC651" s="2"/>
      <c r="HD651" s="2"/>
      <c r="HE651" s="2"/>
      <c r="HF651" s="2"/>
      <c r="HG651" s="2"/>
      <c r="HH651" s="2"/>
      <c r="HI651" s="2"/>
      <c r="HJ651" s="2"/>
      <c r="HK651" s="2"/>
      <c r="HL651" s="2"/>
      <c r="HM651" s="2"/>
      <c r="HN651" s="2"/>
      <c r="HO651" s="2"/>
      <c r="HP651" s="2"/>
      <c r="HQ651" s="2"/>
      <c r="HR651" s="2"/>
      <c r="HS651" s="2"/>
    </row>
    <row r="652" spans="1:227" s="14" customFormat="1" x14ac:dyDescent="0.2">
      <c r="A652" s="20"/>
      <c r="B652" s="58"/>
      <c r="C652" s="58"/>
      <c r="D652" s="271"/>
      <c r="E652" s="9"/>
      <c r="F652" s="9"/>
      <c r="G652" s="47"/>
      <c r="H652" s="9"/>
      <c r="I652" s="59"/>
      <c r="J652" s="59"/>
      <c r="K652" s="59"/>
      <c r="L652" s="59"/>
      <c r="M652" s="25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  <c r="DT652" s="2"/>
      <c r="DU652" s="2"/>
      <c r="DV652" s="2"/>
      <c r="DW652" s="2"/>
      <c r="DX652" s="2"/>
      <c r="DY652" s="2"/>
      <c r="DZ652" s="2"/>
      <c r="EA652" s="2"/>
      <c r="EB652" s="2"/>
      <c r="EC652" s="2"/>
      <c r="ED652" s="2"/>
      <c r="EE652" s="2"/>
      <c r="EF652" s="2"/>
      <c r="EG652" s="2"/>
      <c r="EH652" s="2"/>
      <c r="EI652" s="2"/>
      <c r="EJ652" s="2"/>
      <c r="EK652" s="2"/>
      <c r="EL652" s="2"/>
      <c r="EM652" s="2"/>
      <c r="EN652" s="2"/>
      <c r="EO652" s="2"/>
      <c r="EP652" s="2"/>
      <c r="EQ652" s="2"/>
      <c r="ER652" s="2"/>
      <c r="ES652" s="2"/>
      <c r="ET652" s="2"/>
      <c r="EU652" s="2"/>
      <c r="EV652" s="2"/>
      <c r="EW652" s="2"/>
      <c r="EX652" s="2"/>
      <c r="EY652" s="2"/>
      <c r="EZ652" s="2"/>
      <c r="FA652" s="2"/>
      <c r="FB652" s="2"/>
      <c r="FC652" s="2"/>
      <c r="FD652" s="2"/>
      <c r="FE652" s="2"/>
      <c r="FF652" s="2"/>
      <c r="FG652" s="2"/>
      <c r="FH652" s="2"/>
      <c r="FI652" s="2"/>
      <c r="FJ652" s="2"/>
      <c r="FK652" s="2"/>
      <c r="FL652" s="2"/>
      <c r="FM652" s="2"/>
      <c r="FN652" s="2"/>
      <c r="FO652" s="2"/>
      <c r="FP652" s="2"/>
      <c r="FQ652" s="2"/>
      <c r="FR652" s="2"/>
      <c r="FS652" s="2"/>
      <c r="FT652" s="2"/>
      <c r="FU652" s="2"/>
      <c r="FV652" s="2"/>
      <c r="FW652" s="2"/>
      <c r="FX652" s="2"/>
      <c r="FY652" s="2"/>
      <c r="FZ652" s="2"/>
      <c r="GA652" s="2"/>
      <c r="GB652" s="2"/>
      <c r="GC652" s="2"/>
      <c r="GD652" s="2"/>
      <c r="GE652" s="2"/>
      <c r="GF652" s="2"/>
      <c r="GG652" s="2"/>
      <c r="GH652" s="2"/>
      <c r="GI652" s="2"/>
      <c r="GJ652" s="2"/>
      <c r="GK652" s="2"/>
      <c r="GL652" s="2"/>
      <c r="GM652" s="2"/>
      <c r="GN652" s="2"/>
      <c r="GO652" s="2"/>
      <c r="GP652" s="2"/>
      <c r="GQ652" s="2"/>
      <c r="GR652" s="2"/>
      <c r="GS652" s="2"/>
      <c r="GT652" s="2"/>
      <c r="GU652" s="2"/>
      <c r="GV652" s="2"/>
      <c r="GW652" s="2"/>
      <c r="GX652" s="2"/>
      <c r="GY652" s="2"/>
      <c r="GZ652" s="2"/>
      <c r="HA652" s="2"/>
      <c r="HB652" s="2"/>
      <c r="HC652" s="2"/>
      <c r="HD652" s="2"/>
      <c r="HE652" s="2"/>
      <c r="HF652" s="2"/>
      <c r="HG652" s="2"/>
      <c r="HH652" s="2"/>
      <c r="HI652" s="2"/>
      <c r="HJ652" s="2"/>
      <c r="HK652" s="2"/>
      <c r="HL652" s="2"/>
      <c r="HM652" s="2"/>
      <c r="HN652" s="2"/>
      <c r="HO652" s="2"/>
      <c r="HP652" s="2"/>
      <c r="HQ652" s="2"/>
      <c r="HR652" s="2"/>
      <c r="HS652" s="2"/>
    </row>
    <row r="653" spans="1:227" s="14" customFormat="1" x14ac:dyDescent="0.2">
      <c r="A653" s="20"/>
      <c r="B653" s="58"/>
      <c r="C653" s="58"/>
      <c r="D653" s="271"/>
      <c r="E653" s="9"/>
      <c r="F653" s="9"/>
      <c r="G653" s="47"/>
      <c r="H653" s="9"/>
      <c r="I653" s="59"/>
      <c r="J653" s="59"/>
      <c r="K653" s="59"/>
      <c r="L653" s="59"/>
      <c r="M653" s="25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  <c r="DT653" s="2"/>
      <c r="DU653" s="2"/>
      <c r="DV653" s="2"/>
      <c r="DW653" s="2"/>
      <c r="DX653" s="2"/>
      <c r="DY653" s="2"/>
      <c r="DZ653" s="2"/>
      <c r="EA653" s="2"/>
      <c r="EB653" s="2"/>
      <c r="EC653" s="2"/>
      <c r="ED653" s="2"/>
      <c r="EE653" s="2"/>
      <c r="EF653" s="2"/>
      <c r="EG653" s="2"/>
      <c r="EH653" s="2"/>
      <c r="EI653" s="2"/>
      <c r="EJ653" s="2"/>
      <c r="EK653" s="2"/>
      <c r="EL653" s="2"/>
      <c r="EM653" s="2"/>
      <c r="EN653" s="2"/>
      <c r="EO653" s="2"/>
      <c r="EP653" s="2"/>
      <c r="EQ653" s="2"/>
      <c r="ER653" s="2"/>
      <c r="ES653" s="2"/>
      <c r="ET653" s="2"/>
      <c r="EU653" s="2"/>
      <c r="EV653" s="2"/>
      <c r="EW653" s="2"/>
      <c r="EX653" s="2"/>
      <c r="EY653" s="2"/>
      <c r="EZ653" s="2"/>
      <c r="FA653" s="2"/>
      <c r="FB653" s="2"/>
      <c r="FC653" s="2"/>
      <c r="FD653" s="2"/>
      <c r="FE653" s="2"/>
      <c r="FF653" s="2"/>
      <c r="FG653" s="2"/>
      <c r="FH653" s="2"/>
      <c r="FI653" s="2"/>
      <c r="FJ653" s="2"/>
      <c r="FK653" s="2"/>
      <c r="FL653" s="2"/>
      <c r="FM653" s="2"/>
      <c r="FN653" s="2"/>
      <c r="FO653" s="2"/>
      <c r="FP653" s="2"/>
      <c r="FQ653" s="2"/>
      <c r="FR653" s="2"/>
      <c r="FS653" s="2"/>
      <c r="FT653" s="2"/>
      <c r="FU653" s="2"/>
      <c r="FV653" s="2"/>
      <c r="FW653" s="2"/>
      <c r="FX653" s="2"/>
      <c r="FY653" s="2"/>
      <c r="FZ653" s="2"/>
      <c r="GA653" s="2"/>
      <c r="GB653" s="2"/>
      <c r="GC653" s="2"/>
      <c r="GD653" s="2"/>
      <c r="GE653" s="2"/>
      <c r="GF653" s="2"/>
      <c r="GG653" s="2"/>
      <c r="GH653" s="2"/>
      <c r="GI653" s="2"/>
      <c r="GJ653" s="2"/>
      <c r="GK653" s="2"/>
      <c r="GL653" s="2"/>
      <c r="GM653" s="2"/>
      <c r="GN653" s="2"/>
      <c r="GO653" s="2"/>
      <c r="GP653" s="2"/>
      <c r="GQ653" s="2"/>
      <c r="GR653" s="2"/>
      <c r="GS653" s="2"/>
      <c r="GT653" s="2"/>
      <c r="GU653" s="2"/>
      <c r="GV653" s="2"/>
      <c r="GW653" s="2"/>
      <c r="GX653" s="2"/>
      <c r="GY653" s="2"/>
      <c r="GZ653" s="2"/>
      <c r="HA653" s="2"/>
      <c r="HB653" s="2"/>
      <c r="HC653" s="2"/>
      <c r="HD653" s="2"/>
      <c r="HE653" s="2"/>
      <c r="HF653" s="2"/>
      <c r="HG653" s="2"/>
      <c r="HH653" s="2"/>
      <c r="HI653" s="2"/>
      <c r="HJ653" s="2"/>
      <c r="HK653" s="2"/>
      <c r="HL653" s="2"/>
      <c r="HM653" s="2"/>
      <c r="HN653" s="2"/>
      <c r="HO653" s="2"/>
      <c r="HP653" s="2"/>
      <c r="HQ653" s="2"/>
      <c r="HR653" s="2"/>
      <c r="HS653" s="2"/>
    </row>
    <row r="654" spans="1:227" s="14" customFormat="1" x14ac:dyDescent="0.2">
      <c r="A654" s="20"/>
      <c r="B654" s="58"/>
      <c r="C654" s="58"/>
      <c r="D654" s="271"/>
      <c r="E654" s="9"/>
      <c r="F654" s="9"/>
      <c r="G654" s="47"/>
      <c r="H654" s="9"/>
      <c r="I654" s="59"/>
      <c r="J654" s="59"/>
      <c r="K654" s="59"/>
      <c r="L654" s="59"/>
      <c r="M654" s="25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  <c r="DT654" s="2"/>
      <c r="DU654" s="2"/>
      <c r="DV654" s="2"/>
      <c r="DW654" s="2"/>
      <c r="DX654" s="2"/>
      <c r="DY654" s="2"/>
      <c r="DZ654" s="2"/>
      <c r="EA654" s="2"/>
      <c r="EB654" s="2"/>
      <c r="EC654" s="2"/>
      <c r="ED654" s="2"/>
      <c r="EE654" s="2"/>
      <c r="EF654" s="2"/>
      <c r="EG654" s="2"/>
      <c r="EH654" s="2"/>
      <c r="EI654" s="2"/>
      <c r="EJ654" s="2"/>
      <c r="EK654" s="2"/>
      <c r="EL654" s="2"/>
      <c r="EM654" s="2"/>
      <c r="EN654" s="2"/>
      <c r="EO654" s="2"/>
      <c r="EP654" s="2"/>
      <c r="EQ654" s="2"/>
      <c r="ER654" s="2"/>
      <c r="ES654" s="2"/>
      <c r="ET654" s="2"/>
      <c r="EU654" s="2"/>
      <c r="EV654" s="2"/>
      <c r="EW654" s="2"/>
      <c r="EX654" s="2"/>
      <c r="EY654" s="2"/>
      <c r="EZ654" s="2"/>
      <c r="FA654" s="2"/>
      <c r="FB654" s="2"/>
      <c r="FC654" s="2"/>
      <c r="FD654" s="2"/>
      <c r="FE654" s="2"/>
      <c r="FF654" s="2"/>
      <c r="FG654" s="2"/>
      <c r="FH654" s="2"/>
      <c r="FI654" s="2"/>
      <c r="FJ654" s="2"/>
      <c r="FK654" s="2"/>
      <c r="FL654" s="2"/>
      <c r="FM654" s="2"/>
      <c r="FN654" s="2"/>
      <c r="FO654" s="2"/>
      <c r="FP654" s="2"/>
      <c r="FQ654" s="2"/>
      <c r="FR654" s="2"/>
      <c r="FS654" s="2"/>
      <c r="FT654" s="2"/>
      <c r="FU654" s="2"/>
      <c r="FV654" s="2"/>
      <c r="FW654" s="2"/>
      <c r="FX654" s="2"/>
      <c r="FY654" s="2"/>
      <c r="FZ654" s="2"/>
      <c r="GA654" s="2"/>
      <c r="GB654" s="2"/>
      <c r="GC654" s="2"/>
      <c r="GD654" s="2"/>
      <c r="GE654" s="2"/>
      <c r="GF654" s="2"/>
      <c r="GG654" s="2"/>
      <c r="GH654" s="2"/>
      <c r="GI654" s="2"/>
      <c r="GJ654" s="2"/>
      <c r="GK654" s="2"/>
      <c r="GL654" s="2"/>
      <c r="GM654" s="2"/>
      <c r="GN654" s="2"/>
      <c r="GO654" s="2"/>
      <c r="GP654" s="2"/>
      <c r="GQ654" s="2"/>
      <c r="GR654" s="2"/>
      <c r="GS654" s="2"/>
      <c r="GT654" s="2"/>
      <c r="GU654" s="2"/>
      <c r="GV654" s="2"/>
      <c r="GW654" s="2"/>
      <c r="GX654" s="2"/>
      <c r="GY654" s="2"/>
      <c r="GZ654" s="2"/>
      <c r="HA654" s="2"/>
      <c r="HB654" s="2"/>
      <c r="HC654" s="2"/>
      <c r="HD654" s="2"/>
      <c r="HE654" s="2"/>
      <c r="HF654" s="2"/>
      <c r="HG654" s="2"/>
      <c r="HH654" s="2"/>
      <c r="HI654" s="2"/>
      <c r="HJ654" s="2"/>
      <c r="HK654" s="2"/>
      <c r="HL654" s="2"/>
      <c r="HM654" s="2"/>
      <c r="HN654" s="2"/>
      <c r="HO654" s="2"/>
      <c r="HP654" s="2"/>
      <c r="HQ654" s="2"/>
      <c r="HR654" s="2"/>
      <c r="HS654" s="2"/>
    </row>
    <row r="655" spans="1:227" s="14" customFormat="1" x14ac:dyDescent="0.2">
      <c r="A655" s="20"/>
      <c r="B655" s="58"/>
      <c r="C655" s="58"/>
      <c r="D655" s="271"/>
      <c r="E655" s="9"/>
      <c r="F655" s="9"/>
      <c r="G655" s="47"/>
      <c r="H655" s="9"/>
      <c r="I655" s="59"/>
      <c r="J655" s="59"/>
      <c r="K655" s="59"/>
      <c r="L655" s="59"/>
      <c r="M655" s="25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  <c r="DT655" s="2"/>
      <c r="DU655" s="2"/>
      <c r="DV655" s="2"/>
      <c r="DW655" s="2"/>
      <c r="DX655" s="2"/>
      <c r="DY655" s="2"/>
      <c r="DZ655" s="2"/>
      <c r="EA655" s="2"/>
      <c r="EB655" s="2"/>
      <c r="EC655" s="2"/>
      <c r="ED655" s="2"/>
      <c r="EE655" s="2"/>
      <c r="EF655" s="2"/>
      <c r="EG655" s="2"/>
      <c r="EH655" s="2"/>
      <c r="EI655" s="2"/>
      <c r="EJ655" s="2"/>
      <c r="EK655" s="2"/>
      <c r="EL655" s="2"/>
      <c r="EM655" s="2"/>
      <c r="EN655" s="2"/>
      <c r="EO655" s="2"/>
      <c r="EP655" s="2"/>
      <c r="EQ655" s="2"/>
      <c r="ER655" s="2"/>
      <c r="ES655" s="2"/>
      <c r="ET655" s="2"/>
      <c r="EU655" s="2"/>
      <c r="EV655" s="2"/>
      <c r="EW655" s="2"/>
      <c r="EX655" s="2"/>
      <c r="EY655" s="2"/>
      <c r="EZ655" s="2"/>
      <c r="FA655" s="2"/>
      <c r="FB655" s="2"/>
      <c r="FC655" s="2"/>
      <c r="FD655" s="2"/>
      <c r="FE655" s="2"/>
      <c r="FF655" s="2"/>
      <c r="FG655" s="2"/>
      <c r="FH655" s="2"/>
      <c r="FI655" s="2"/>
      <c r="FJ655" s="2"/>
      <c r="FK655" s="2"/>
      <c r="FL655" s="2"/>
      <c r="FM655" s="2"/>
      <c r="FN655" s="2"/>
      <c r="FO655" s="2"/>
      <c r="FP655" s="2"/>
      <c r="FQ655" s="2"/>
      <c r="FR655" s="2"/>
      <c r="FS655" s="2"/>
      <c r="FT655" s="2"/>
      <c r="FU655" s="2"/>
      <c r="FV655" s="2"/>
      <c r="FW655" s="2"/>
      <c r="FX655" s="2"/>
      <c r="FY655" s="2"/>
      <c r="FZ655" s="2"/>
      <c r="GA655" s="2"/>
      <c r="GB655" s="2"/>
      <c r="GC655" s="2"/>
      <c r="GD655" s="2"/>
      <c r="GE655" s="2"/>
      <c r="GF655" s="2"/>
      <c r="GG655" s="2"/>
      <c r="GH655" s="2"/>
      <c r="GI655" s="2"/>
      <c r="GJ655" s="2"/>
      <c r="GK655" s="2"/>
      <c r="GL655" s="2"/>
      <c r="GM655" s="2"/>
      <c r="GN655" s="2"/>
      <c r="GO655" s="2"/>
      <c r="GP655" s="2"/>
      <c r="GQ655" s="2"/>
      <c r="GR655" s="2"/>
      <c r="GS655" s="2"/>
      <c r="GT655" s="2"/>
      <c r="GU655" s="2"/>
      <c r="GV655" s="2"/>
      <c r="GW655" s="2"/>
      <c r="GX655" s="2"/>
      <c r="GY655" s="2"/>
      <c r="GZ655" s="2"/>
      <c r="HA655" s="2"/>
      <c r="HB655" s="2"/>
      <c r="HC655" s="2"/>
      <c r="HD655" s="2"/>
      <c r="HE655" s="2"/>
      <c r="HF655" s="2"/>
      <c r="HG655" s="2"/>
      <c r="HH655" s="2"/>
      <c r="HI655" s="2"/>
      <c r="HJ655" s="2"/>
      <c r="HK655" s="2"/>
      <c r="HL655" s="2"/>
      <c r="HM655" s="2"/>
      <c r="HN655" s="2"/>
      <c r="HO655" s="2"/>
      <c r="HP655" s="2"/>
      <c r="HQ655" s="2"/>
      <c r="HR655" s="2"/>
      <c r="HS655" s="2"/>
    </row>
    <row r="656" spans="1:227" s="14" customFormat="1" x14ac:dyDescent="0.2">
      <c r="A656" s="20"/>
      <c r="B656" s="58"/>
      <c r="C656" s="58"/>
      <c r="D656" s="271"/>
      <c r="E656" s="9"/>
      <c r="F656" s="9"/>
      <c r="G656" s="47"/>
      <c r="H656" s="9"/>
      <c r="I656" s="59"/>
      <c r="J656" s="59"/>
      <c r="K656" s="59"/>
      <c r="L656" s="59"/>
      <c r="M656" s="25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  <c r="DT656" s="2"/>
      <c r="DU656" s="2"/>
      <c r="DV656" s="2"/>
      <c r="DW656" s="2"/>
      <c r="DX656" s="2"/>
      <c r="DY656" s="2"/>
      <c r="DZ656" s="2"/>
      <c r="EA656" s="2"/>
      <c r="EB656" s="2"/>
      <c r="EC656" s="2"/>
      <c r="ED656" s="2"/>
      <c r="EE656" s="2"/>
      <c r="EF656" s="2"/>
      <c r="EG656" s="2"/>
      <c r="EH656" s="2"/>
      <c r="EI656" s="2"/>
      <c r="EJ656" s="2"/>
      <c r="EK656" s="2"/>
      <c r="EL656" s="2"/>
      <c r="EM656" s="2"/>
      <c r="EN656" s="2"/>
      <c r="EO656" s="2"/>
      <c r="EP656" s="2"/>
      <c r="EQ656" s="2"/>
      <c r="ER656" s="2"/>
      <c r="ES656" s="2"/>
      <c r="ET656" s="2"/>
      <c r="EU656" s="2"/>
      <c r="EV656" s="2"/>
      <c r="EW656" s="2"/>
      <c r="EX656" s="2"/>
      <c r="EY656" s="2"/>
      <c r="EZ656" s="2"/>
      <c r="FA656" s="2"/>
      <c r="FB656" s="2"/>
      <c r="FC656" s="2"/>
      <c r="FD656" s="2"/>
      <c r="FE656" s="2"/>
      <c r="FF656" s="2"/>
      <c r="FG656" s="2"/>
      <c r="FH656" s="2"/>
      <c r="FI656" s="2"/>
      <c r="FJ656" s="2"/>
      <c r="FK656" s="2"/>
      <c r="FL656" s="2"/>
      <c r="FM656" s="2"/>
      <c r="FN656" s="2"/>
      <c r="FO656" s="2"/>
      <c r="FP656" s="2"/>
      <c r="FQ656" s="2"/>
      <c r="FR656" s="2"/>
      <c r="FS656" s="2"/>
      <c r="FT656" s="2"/>
      <c r="FU656" s="2"/>
      <c r="FV656" s="2"/>
      <c r="FW656" s="2"/>
      <c r="FX656" s="2"/>
      <c r="FY656" s="2"/>
      <c r="FZ656" s="2"/>
      <c r="GA656" s="2"/>
      <c r="GB656" s="2"/>
      <c r="GC656" s="2"/>
      <c r="GD656" s="2"/>
      <c r="GE656" s="2"/>
      <c r="GF656" s="2"/>
      <c r="GG656" s="2"/>
      <c r="GH656" s="2"/>
      <c r="GI656" s="2"/>
      <c r="GJ656" s="2"/>
      <c r="GK656" s="2"/>
      <c r="GL656" s="2"/>
      <c r="GM656" s="2"/>
      <c r="GN656" s="2"/>
      <c r="GO656" s="2"/>
      <c r="GP656" s="2"/>
      <c r="GQ656" s="2"/>
      <c r="GR656" s="2"/>
      <c r="GS656" s="2"/>
      <c r="GT656" s="2"/>
      <c r="GU656" s="2"/>
      <c r="GV656" s="2"/>
      <c r="GW656" s="2"/>
      <c r="GX656" s="2"/>
      <c r="GY656" s="2"/>
      <c r="GZ656" s="2"/>
      <c r="HA656" s="2"/>
      <c r="HB656" s="2"/>
      <c r="HC656" s="2"/>
      <c r="HD656" s="2"/>
      <c r="HE656" s="2"/>
      <c r="HF656" s="2"/>
      <c r="HG656" s="2"/>
      <c r="HH656" s="2"/>
      <c r="HI656" s="2"/>
      <c r="HJ656" s="2"/>
      <c r="HK656" s="2"/>
      <c r="HL656" s="2"/>
      <c r="HM656" s="2"/>
      <c r="HN656" s="2"/>
      <c r="HO656" s="2"/>
      <c r="HP656" s="2"/>
      <c r="HQ656" s="2"/>
      <c r="HR656" s="2"/>
      <c r="HS656" s="2"/>
    </row>
    <row r="657" spans="1:227" s="14" customFormat="1" x14ac:dyDescent="0.2">
      <c r="A657" s="20"/>
      <c r="B657" s="58"/>
      <c r="C657" s="58"/>
      <c r="D657" s="271"/>
      <c r="E657" s="9"/>
      <c r="F657" s="9"/>
      <c r="G657" s="47"/>
      <c r="H657" s="9"/>
      <c r="I657" s="59"/>
      <c r="J657" s="59"/>
      <c r="K657" s="59"/>
      <c r="L657" s="59"/>
      <c r="M657" s="25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  <c r="DT657" s="2"/>
      <c r="DU657" s="2"/>
      <c r="DV657" s="2"/>
      <c r="DW657" s="2"/>
      <c r="DX657" s="2"/>
      <c r="DY657" s="2"/>
      <c r="DZ657" s="2"/>
      <c r="EA657" s="2"/>
      <c r="EB657" s="2"/>
      <c r="EC657" s="2"/>
      <c r="ED657" s="2"/>
      <c r="EE657" s="2"/>
      <c r="EF657" s="2"/>
      <c r="EG657" s="2"/>
      <c r="EH657" s="2"/>
      <c r="EI657" s="2"/>
      <c r="EJ657" s="2"/>
      <c r="EK657" s="2"/>
      <c r="EL657" s="2"/>
      <c r="EM657" s="2"/>
      <c r="EN657" s="2"/>
      <c r="EO657" s="2"/>
      <c r="EP657" s="2"/>
      <c r="EQ657" s="2"/>
      <c r="ER657" s="2"/>
      <c r="ES657" s="2"/>
      <c r="ET657" s="2"/>
      <c r="EU657" s="2"/>
      <c r="EV657" s="2"/>
      <c r="EW657" s="2"/>
      <c r="EX657" s="2"/>
      <c r="EY657" s="2"/>
      <c r="EZ657" s="2"/>
      <c r="FA657" s="2"/>
      <c r="FB657" s="2"/>
      <c r="FC657" s="2"/>
      <c r="FD657" s="2"/>
      <c r="FE657" s="2"/>
      <c r="FF657" s="2"/>
      <c r="FG657" s="2"/>
      <c r="FH657" s="2"/>
      <c r="FI657" s="2"/>
      <c r="FJ657" s="2"/>
      <c r="FK657" s="2"/>
      <c r="FL657" s="2"/>
      <c r="FM657" s="2"/>
      <c r="FN657" s="2"/>
      <c r="FO657" s="2"/>
      <c r="FP657" s="2"/>
      <c r="FQ657" s="2"/>
      <c r="FR657" s="2"/>
      <c r="FS657" s="2"/>
      <c r="FT657" s="2"/>
      <c r="FU657" s="2"/>
      <c r="FV657" s="2"/>
      <c r="FW657" s="2"/>
      <c r="FX657" s="2"/>
      <c r="FY657" s="2"/>
      <c r="FZ657" s="2"/>
      <c r="GA657" s="2"/>
      <c r="GB657" s="2"/>
      <c r="GC657" s="2"/>
      <c r="GD657" s="2"/>
      <c r="GE657" s="2"/>
      <c r="GF657" s="2"/>
      <c r="GG657" s="2"/>
      <c r="GH657" s="2"/>
      <c r="GI657" s="2"/>
      <c r="GJ657" s="2"/>
      <c r="GK657" s="2"/>
      <c r="GL657" s="2"/>
      <c r="GM657" s="2"/>
      <c r="GN657" s="2"/>
      <c r="GO657" s="2"/>
      <c r="GP657" s="2"/>
      <c r="GQ657" s="2"/>
      <c r="GR657" s="2"/>
      <c r="GS657" s="2"/>
      <c r="GT657" s="2"/>
      <c r="GU657" s="2"/>
      <c r="GV657" s="2"/>
      <c r="GW657" s="2"/>
      <c r="GX657" s="2"/>
      <c r="GY657" s="2"/>
      <c r="GZ657" s="2"/>
      <c r="HA657" s="2"/>
      <c r="HB657" s="2"/>
      <c r="HC657" s="2"/>
      <c r="HD657" s="2"/>
      <c r="HE657" s="2"/>
      <c r="HF657" s="2"/>
      <c r="HG657" s="2"/>
      <c r="HH657" s="2"/>
      <c r="HI657" s="2"/>
      <c r="HJ657" s="2"/>
      <c r="HK657" s="2"/>
      <c r="HL657" s="2"/>
      <c r="HM657" s="2"/>
      <c r="HN657" s="2"/>
      <c r="HO657" s="2"/>
      <c r="HP657" s="2"/>
      <c r="HQ657" s="2"/>
      <c r="HR657" s="2"/>
      <c r="HS657" s="2"/>
    </row>
    <row r="658" spans="1:227" s="14" customFormat="1" x14ac:dyDescent="0.2">
      <c r="A658" s="20"/>
      <c r="B658" s="58"/>
      <c r="C658" s="58"/>
      <c r="D658" s="271"/>
      <c r="E658" s="9"/>
      <c r="F658" s="9"/>
      <c r="G658" s="47"/>
      <c r="H658" s="9"/>
      <c r="I658" s="59"/>
      <c r="J658" s="59"/>
      <c r="K658" s="59"/>
      <c r="L658" s="59"/>
      <c r="M658" s="25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  <c r="DT658" s="2"/>
      <c r="DU658" s="2"/>
      <c r="DV658" s="2"/>
      <c r="DW658" s="2"/>
      <c r="DX658" s="2"/>
      <c r="DY658" s="2"/>
      <c r="DZ658" s="2"/>
      <c r="EA658" s="2"/>
      <c r="EB658" s="2"/>
      <c r="EC658" s="2"/>
      <c r="ED658" s="2"/>
      <c r="EE658" s="2"/>
      <c r="EF658" s="2"/>
      <c r="EG658" s="2"/>
      <c r="EH658" s="2"/>
      <c r="EI658" s="2"/>
      <c r="EJ658" s="2"/>
      <c r="EK658" s="2"/>
      <c r="EL658" s="2"/>
      <c r="EM658" s="2"/>
      <c r="EN658" s="2"/>
      <c r="EO658" s="2"/>
      <c r="EP658" s="2"/>
      <c r="EQ658" s="2"/>
      <c r="ER658" s="2"/>
      <c r="ES658" s="2"/>
      <c r="ET658" s="2"/>
      <c r="EU658" s="2"/>
      <c r="EV658" s="2"/>
      <c r="EW658" s="2"/>
      <c r="EX658" s="2"/>
      <c r="EY658" s="2"/>
      <c r="EZ658" s="2"/>
      <c r="FA658" s="2"/>
      <c r="FB658" s="2"/>
      <c r="FC658" s="2"/>
      <c r="FD658" s="2"/>
      <c r="FE658" s="2"/>
      <c r="FF658" s="2"/>
      <c r="FG658" s="2"/>
      <c r="FH658" s="2"/>
      <c r="FI658" s="2"/>
      <c r="FJ658" s="2"/>
      <c r="FK658" s="2"/>
      <c r="FL658" s="2"/>
      <c r="FM658" s="2"/>
      <c r="FN658" s="2"/>
      <c r="FO658" s="2"/>
      <c r="FP658" s="2"/>
      <c r="FQ658" s="2"/>
      <c r="FR658" s="2"/>
      <c r="FS658" s="2"/>
      <c r="FT658" s="2"/>
      <c r="FU658" s="2"/>
      <c r="FV658" s="2"/>
      <c r="FW658" s="2"/>
      <c r="FX658" s="2"/>
      <c r="FY658" s="2"/>
      <c r="FZ658" s="2"/>
      <c r="GA658" s="2"/>
      <c r="GB658" s="2"/>
      <c r="GC658" s="2"/>
      <c r="GD658" s="2"/>
      <c r="GE658" s="2"/>
      <c r="GF658" s="2"/>
      <c r="GG658" s="2"/>
      <c r="GH658" s="2"/>
      <c r="GI658" s="2"/>
      <c r="GJ658" s="2"/>
      <c r="GK658" s="2"/>
      <c r="GL658" s="2"/>
      <c r="GM658" s="2"/>
      <c r="GN658" s="2"/>
      <c r="GO658" s="2"/>
      <c r="GP658" s="2"/>
      <c r="GQ658" s="2"/>
      <c r="GR658" s="2"/>
      <c r="GS658" s="2"/>
      <c r="GT658" s="2"/>
      <c r="GU658" s="2"/>
      <c r="GV658" s="2"/>
      <c r="GW658" s="2"/>
      <c r="GX658" s="2"/>
      <c r="GY658" s="2"/>
      <c r="GZ658" s="2"/>
      <c r="HA658" s="2"/>
      <c r="HB658" s="2"/>
      <c r="HC658" s="2"/>
      <c r="HD658" s="2"/>
      <c r="HE658" s="2"/>
      <c r="HF658" s="2"/>
      <c r="HG658" s="2"/>
      <c r="HH658" s="2"/>
      <c r="HI658" s="2"/>
      <c r="HJ658" s="2"/>
      <c r="HK658" s="2"/>
      <c r="HL658" s="2"/>
      <c r="HM658" s="2"/>
      <c r="HN658" s="2"/>
      <c r="HO658" s="2"/>
      <c r="HP658" s="2"/>
      <c r="HQ658" s="2"/>
      <c r="HR658" s="2"/>
      <c r="HS658" s="2"/>
    </row>
    <row r="659" spans="1:227" s="14" customFormat="1" x14ac:dyDescent="0.2">
      <c r="A659" s="20"/>
      <c r="B659" s="58"/>
      <c r="C659" s="58"/>
      <c r="D659" s="271"/>
      <c r="E659" s="9"/>
      <c r="F659" s="9"/>
      <c r="G659" s="47"/>
      <c r="H659" s="9"/>
      <c r="I659" s="59"/>
      <c r="J659" s="59"/>
      <c r="K659" s="59"/>
      <c r="L659" s="59"/>
      <c r="M659" s="25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  <c r="DT659" s="2"/>
      <c r="DU659" s="2"/>
      <c r="DV659" s="2"/>
      <c r="DW659" s="2"/>
      <c r="DX659" s="2"/>
      <c r="DY659" s="2"/>
      <c r="DZ659" s="2"/>
      <c r="EA659" s="2"/>
      <c r="EB659" s="2"/>
      <c r="EC659" s="2"/>
      <c r="ED659" s="2"/>
      <c r="EE659" s="2"/>
      <c r="EF659" s="2"/>
      <c r="EG659" s="2"/>
      <c r="EH659" s="2"/>
      <c r="EI659" s="2"/>
      <c r="EJ659" s="2"/>
      <c r="EK659" s="2"/>
      <c r="EL659" s="2"/>
      <c r="EM659" s="2"/>
      <c r="EN659" s="2"/>
      <c r="EO659" s="2"/>
      <c r="EP659" s="2"/>
      <c r="EQ659" s="2"/>
      <c r="ER659" s="2"/>
      <c r="ES659" s="2"/>
      <c r="ET659" s="2"/>
      <c r="EU659" s="2"/>
      <c r="EV659" s="2"/>
      <c r="EW659" s="2"/>
      <c r="EX659" s="2"/>
      <c r="EY659" s="2"/>
      <c r="EZ659" s="2"/>
      <c r="FA659" s="2"/>
      <c r="FB659" s="2"/>
      <c r="FC659" s="2"/>
      <c r="FD659" s="2"/>
      <c r="FE659" s="2"/>
      <c r="FF659" s="2"/>
      <c r="FG659" s="2"/>
      <c r="FH659" s="2"/>
      <c r="FI659" s="2"/>
      <c r="FJ659" s="2"/>
      <c r="FK659" s="2"/>
      <c r="FL659" s="2"/>
      <c r="FM659" s="2"/>
      <c r="FN659" s="2"/>
      <c r="FO659" s="2"/>
      <c r="FP659" s="2"/>
      <c r="FQ659" s="2"/>
      <c r="FR659" s="2"/>
      <c r="FS659" s="2"/>
      <c r="FT659" s="2"/>
      <c r="FU659" s="2"/>
      <c r="FV659" s="2"/>
      <c r="FW659" s="2"/>
      <c r="FX659" s="2"/>
      <c r="FY659" s="2"/>
      <c r="FZ659" s="2"/>
      <c r="GA659" s="2"/>
      <c r="GB659" s="2"/>
      <c r="GC659" s="2"/>
      <c r="GD659" s="2"/>
      <c r="GE659" s="2"/>
      <c r="GF659" s="2"/>
      <c r="GG659" s="2"/>
      <c r="GH659" s="2"/>
      <c r="GI659" s="2"/>
      <c r="GJ659" s="2"/>
      <c r="GK659" s="2"/>
      <c r="GL659" s="2"/>
      <c r="GM659" s="2"/>
      <c r="GN659" s="2"/>
      <c r="GO659" s="2"/>
      <c r="GP659" s="2"/>
      <c r="GQ659" s="2"/>
      <c r="GR659" s="2"/>
      <c r="GS659" s="2"/>
      <c r="GT659" s="2"/>
      <c r="GU659" s="2"/>
      <c r="GV659" s="2"/>
      <c r="GW659" s="2"/>
      <c r="GX659" s="2"/>
      <c r="GY659" s="2"/>
      <c r="GZ659" s="2"/>
      <c r="HA659" s="2"/>
      <c r="HB659" s="2"/>
      <c r="HC659" s="2"/>
      <c r="HD659" s="2"/>
      <c r="HE659" s="2"/>
      <c r="HF659" s="2"/>
      <c r="HG659" s="2"/>
      <c r="HH659" s="2"/>
      <c r="HI659" s="2"/>
      <c r="HJ659" s="2"/>
      <c r="HK659" s="2"/>
      <c r="HL659" s="2"/>
      <c r="HM659" s="2"/>
      <c r="HN659" s="2"/>
      <c r="HO659" s="2"/>
      <c r="HP659" s="2"/>
      <c r="HQ659" s="2"/>
      <c r="HR659" s="2"/>
      <c r="HS659" s="2"/>
    </row>
    <row r="660" spans="1:227" s="14" customFormat="1" x14ac:dyDescent="0.2">
      <c r="A660" s="20"/>
      <c r="B660" s="58"/>
      <c r="C660" s="58"/>
      <c r="D660" s="271"/>
      <c r="E660" s="9"/>
      <c r="F660" s="9"/>
      <c r="G660" s="47"/>
      <c r="H660" s="9"/>
      <c r="I660" s="59"/>
      <c r="J660" s="59"/>
      <c r="K660" s="59"/>
      <c r="L660" s="59"/>
      <c r="M660" s="25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  <c r="DT660" s="2"/>
      <c r="DU660" s="2"/>
      <c r="DV660" s="2"/>
      <c r="DW660" s="2"/>
      <c r="DX660" s="2"/>
      <c r="DY660" s="2"/>
      <c r="DZ660" s="2"/>
      <c r="EA660" s="2"/>
      <c r="EB660" s="2"/>
      <c r="EC660" s="2"/>
      <c r="ED660" s="2"/>
      <c r="EE660" s="2"/>
      <c r="EF660" s="2"/>
      <c r="EG660" s="2"/>
      <c r="EH660" s="2"/>
      <c r="EI660" s="2"/>
      <c r="EJ660" s="2"/>
      <c r="EK660" s="2"/>
      <c r="EL660" s="2"/>
      <c r="EM660" s="2"/>
      <c r="EN660" s="2"/>
      <c r="EO660" s="2"/>
      <c r="EP660" s="2"/>
      <c r="EQ660" s="2"/>
      <c r="ER660" s="2"/>
      <c r="ES660" s="2"/>
      <c r="ET660" s="2"/>
      <c r="EU660" s="2"/>
      <c r="EV660" s="2"/>
      <c r="EW660" s="2"/>
      <c r="EX660" s="2"/>
      <c r="EY660" s="2"/>
      <c r="EZ660" s="2"/>
      <c r="FA660" s="2"/>
      <c r="FB660" s="2"/>
      <c r="FC660" s="2"/>
      <c r="FD660" s="2"/>
      <c r="FE660" s="2"/>
      <c r="FF660" s="2"/>
      <c r="FG660" s="2"/>
      <c r="FH660" s="2"/>
      <c r="FI660" s="2"/>
      <c r="FJ660" s="2"/>
      <c r="FK660" s="2"/>
      <c r="FL660" s="2"/>
      <c r="FM660" s="2"/>
      <c r="FN660" s="2"/>
      <c r="FO660" s="2"/>
      <c r="FP660" s="2"/>
      <c r="FQ660" s="2"/>
      <c r="FR660" s="2"/>
      <c r="FS660" s="2"/>
      <c r="FT660" s="2"/>
      <c r="FU660" s="2"/>
      <c r="FV660" s="2"/>
      <c r="FW660" s="2"/>
      <c r="FX660" s="2"/>
      <c r="FY660" s="2"/>
      <c r="FZ660" s="2"/>
      <c r="GA660" s="2"/>
      <c r="GB660" s="2"/>
      <c r="GC660" s="2"/>
      <c r="GD660" s="2"/>
      <c r="GE660" s="2"/>
      <c r="GF660" s="2"/>
      <c r="GG660" s="2"/>
      <c r="GH660" s="2"/>
      <c r="GI660" s="2"/>
      <c r="GJ660" s="2"/>
      <c r="GK660" s="2"/>
      <c r="GL660" s="2"/>
      <c r="GM660" s="2"/>
      <c r="GN660" s="2"/>
      <c r="GO660" s="2"/>
      <c r="GP660" s="2"/>
      <c r="GQ660" s="2"/>
      <c r="GR660" s="2"/>
      <c r="GS660" s="2"/>
      <c r="GT660" s="2"/>
      <c r="GU660" s="2"/>
      <c r="GV660" s="2"/>
      <c r="GW660" s="2"/>
      <c r="GX660" s="2"/>
      <c r="GY660" s="2"/>
      <c r="GZ660" s="2"/>
      <c r="HA660" s="2"/>
      <c r="HB660" s="2"/>
      <c r="HC660" s="2"/>
      <c r="HD660" s="2"/>
      <c r="HE660" s="2"/>
      <c r="HF660" s="2"/>
      <c r="HG660" s="2"/>
      <c r="HH660" s="2"/>
      <c r="HI660" s="2"/>
      <c r="HJ660" s="2"/>
      <c r="HK660" s="2"/>
      <c r="HL660" s="2"/>
      <c r="HM660" s="2"/>
      <c r="HN660" s="2"/>
      <c r="HO660" s="2"/>
      <c r="HP660" s="2"/>
      <c r="HQ660" s="2"/>
      <c r="HR660" s="2"/>
      <c r="HS660" s="2"/>
    </row>
    <row r="661" spans="1:227" s="14" customFormat="1" x14ac:dyDescent="0.2">
      <c r="A661" s="20"/>
      <c r="B661" s="58"/>
      <c r="C661" s="58"/>
      <c r="D661" s="271"/>
      <c r="E661" s="9"/>
      <c r="F661" s="9"/>
      <c r="G661" s="47"/>
      <c r="H661" s="9"/>
      <c r="I661" s="59"/>
      <c r="J661" s="59"/>
      <c r="K661" s="59"/>
      <c r="L661" s="59"/>
      <c r="M661" s="25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  <c r="DT661" s="2"/>
      <c r="DU661" s="2"/>
      <c r="DV661" s="2"/>
      <c r="DW661" s="2"/>
      <c r="DX661" s="2"/>
      <c r="DY661" s="2"/>
      <c r="DZ661" s="2"/>
      <c r="EA661" s="2"/>
      <c r="EB661" s="2"/>
      <c r="EC661" s="2"/>
      <c r="ED661" s="2"/>
      <c r="EE661" s="2"/>
      <c r="EF661" s="2"/>
      <c r="EG661" s="2"/>
      <c r="EH661" s="2"/>
      <c r="EI661" s="2"/>
      <c r="EJ661" s="2"/>
      <c r="EK661" s="2"/>
      <c r="EL661" s="2"/>
      <c r="EM661" s="2"/>
      <c r="EN661" s="2"/>
      <c r="EO661" s="2"/>
      <c r="EP661" s="2"/>
      <c r="EQ661" s="2"/>
      <c r="ER661" s="2"/>
      <c r="ES661" s="2"/>
      <c r="ET661" s="2"/>
      <c r="EU661" s="2"/>
      <c r="EV661" s="2"/>
      <c r="EW661" s="2"/>
      <c r="EX661" s="2"/>
      <c r="EY661" s="2"/>
      <c r="EZ661" s="2"/>
      <c r="FA661" s="2"/>
      <c r="FB661" s="2"/>
      <c r="FC661" s="2"/>
      <c r="FD661" s="2"/>
      <c r="FE661" s="2"/>
      <c r="FF661" s="2"/>
      <c r="FG661" s="2"/>
      <c r="FH661" s="2"/>
      <c r="FI661" s="2"/>
      <c r="FJ661" s="2"/>
      <c r="FK661" s="2"/>
      <c r="FL661" s="2"/>
      <c r="FM661" s="2"/>
      <c r="FN661" s="2"/>
      <c r="FO661" s="2"/>
      <c r="FP661" s="2"/>
      <c r="FQ661" s="2"/>
      <c r="FR661" s="2"/>
      <c r="FS661" s="2"/>
      <c r="FT661" s="2"/>
      <c r="FU661" s="2"/>
      <c r="FV661" s="2"/>
      <c r="FW661" s="2"/>
      <c r="FX661" s="2"/>
      <c r="FY661" s="2"/>
      <c r="FZ661" s="2"/>
      <c r="GA661" s="2"/>
      <c r="GB661" s="2"/>
      <c r="GC661" s="2"/>
      <c r="GD661" s="2"/>
      <c r="GE661" s="2"/>
      <c r="GF661" s="2"/>
      <c r="GG661" s="2"/>
      <c r="GH661" s="2"/>
      <c r="GI661" s="2"/>
      <c r="GJ661" s="2"/>
      <c r="GK661" s="2"/>
      <c r="GL661" s="2"/>
      <c r="GM661" s="2"/>
      <c r="GN661" s="2"/>
      <c r="GO661" s="2"/>
      <c r="GP661" s="2"/>
      <c r="GQ661" s="2"/>
      <c r="GR661" s="2"/>
      <c r="GS661" s="2"/>
      <c r="GT661" s="2"/>
      <c r="GU661" s="2"/>
      <c r="GV661" s="2"/>
      <c r="GW661" s="2"/>
      <c r="GX661" s="2"/>
      <c r="GY661" s="2"/>
      <c r="GZ661" s="2"/>
      <c r="HA661" s="2"/>
      <c r="HB661" s="2"/>
      <c r="HC661" s="2"/>
      <c r="HD661" s="2"/>
      <c r="HE661" s="2"/>
      <c r="HF661" s="2"/>
      <c r="HG661" s="2"/>
      <c r="HH661" s="2"/>
      <c r="HI661" s="2"/>
      <c r="HJ661" s="2"/>
      <c r="HK661" s="2"/>
      <c r="HL661" s="2"/>
      <c r="HM661" s="2"/>
      <c r="HN661" s="2"/>
      <c r="HO661" s="2"/>
      <c r="HP661" s="2"/>
      <c r="HQ661" s="2"/>
      <c r="HR661" s="2"/>
      <c r="HS661" s="2"/>
    </row>
    <row r="662" spans="1:227" x14ac:dyDescent="0.2">
      <c r="A662" s="20"/>
      <c r="B662" s="58"/>
      <c r="C662" s="58"/>
      <c r="D662" s="271"/>
      <c r="E662" s="9"/>
      <c r="F662" s="9"/>
      <c r="H662" s="9"/>
      <c r="I662" s="59"/>
      <c r="J662" s="59"/>
      <c r="K662" s="59"/>
      <c r="L662" s="59"/>
      <c r="M662" s="252"/>
    </row>
    <row r="663" spans="1:227" x14ac:dyDescent="0.2">
      <c r="A663" s="20"/>
      <c r="B663" s="58"/>
      <c r="C663" s="58"/>
      <c r="D663" s="271"/>
      <c r="E663" s="9"/>
      <c r="F663" s="9"/>
      <c r="H663" s="9"/>
      <c r="I663" s="59"/>
      <c r="J663" s="59"/>
      <c r="K663" s="59"/>
      <c r="L663" s="59"/>
      <c r="M663" s="25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:227" x14ac:dyDescent="0.2">
      <c r="A664" s="20"/>
      <c r="B664" s="58"/>
      <c r="C664" s="58"/>
      <c r="D664" s="271"/>
      <c r="E664" s="9"/>
      <c r="F664" s="9"/>
      <c r="H664" s="9"/>
      <c r="I664" s="59"/>
      <c r="J664" s="59"/>
      <c r="K664" s="59"/>
      <c r="L664" s="59"/>
      <c r="M664" s="25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</sheetData>
  <mergeCells count="2">
    <mergeCell ref="B3:M3"/>
    <mergeCell ref="B1:E2"/>
  </mergeCells>
  <pageMargins left="0.2" right="0.21" top="0.17" bottom="0.16" header="0.17" footer="0.17"/>
  <pageSetup paperSize="9" scale="4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 summaryRight="0"/>
  </sheetPr>
  <dimension ref="A1:AW429"/>
  <sheetViews>
    <sheetView zoomScale="70" zoomScaleNormal="70" zoomScaleSheetLayoutView="80" workbookViewId="0">
      <pane ySplit="5" topLeftCell="A30" activePane="bottomLeft" state="frozen"/>
      <selection pane="bottomLeft" activeCell="N43" sqref="N43"/>
    </sheetView>
  </sheetViews>
  <sheetFormatPr defaultColWidth="8.85546875" defaultRowHeight="15.75" x14ac:dyDescent="0.25"/>
  <cols>
    <col min="1" max="1" width="0.85546875" style="163" customWidth="1"/>
    <col min="2" max="2" width="12.85546875" style="25" bestFit="1" customWidth="1"/>
    <col min="3" max="3" width="10.7109375" style="22" customWidth="1"/>
    <col min="4" max="4" width="63" style="21" customWidth="1"/>
    <col min="5" max="5" width="15" style="7" customWidth="1"/>
    <col min="6" max="6" width="14" style="7" customWidth="1"/>
    <col min="7" max="7" width="15" style="23" customWidth="1"/>
    <col min="8" max="9" width="15" style="23" hidden="1" customWidth="1"/>
    <col min="10" max="10" width="18.85546875" style="250" customWidth="1"/>
    <col min="11" max="35" width="8.85546875" style="14" customWidth="1"/>
    <col min="36" max="49" width="8.85546875" style="6" customWidth="1"/>
    <col min="50" max="16384" width="8.85546875" style="2"/>
  </cols>
  <sheetData>
    <row r="1" spans="1:49" s="14" customFormat="1" x14ac:dyDescent="0.2">
      <c r="A1" s="20"/>
      <c r="B1" s="701" t="s">
        <v>909</v>
      </c>
      <c r="C1" s="702"/>
      <c r="D1" s="702"/>
      <c r="E1" s="702"/>
      <c r="F1" s="415"/>
      <c r="G1" s="31"/>
      <c r="H1" s="31"/>
      <c r="I1" s="31"/>
      <c r="J1" s="247"/>
    </row>
    <row r="2" spans="1:49" s="3" customFormat="1" ht="66" customHeight="1" x14ac:dyDescent="0.2">
      <c r="A2" s="162"/>
      <c r="B2" s="702"/>
      <c r="C2" s="702"/>
      <c r="D2" s="702"/>
      <c r="E2" s="702"/>
      <c r="F2" s="415"/>
      <c r="G2" s="31"/>
      <c r="H2" s="31"/>
      <c r="I2" s="31"/>
      <c r="J2" s="247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49" ht="20.25" customHeight="1" thickBot="1" x14ac:dyDescent="0.3">
      <c r="B3" s="707" t="s">
        <v>1601</v>
      </c>
      <c r="C3" s="707"/>
      <c r="D3" s="707"/>
      <c r="E3" s="707"/>
      <c r="F3" s="707"/>
      <c r="G3" s="707"/>
      <c r="H3" s="707"/>
      <c r="I3" s="707"/>
      <c r="J3" s="707"/>
    </row>
    <row r="4" spans="1:49" ht="38.25" customHeight="1" thickBot="1" x14ac:dyDescent="0.25">
      <c r="B4" s="18"/>
      <c r="C4" s="18"/>
      <c r="D4" s="709" t="s">
        <v>374</v>
      </c>
      <c r="E4" s="128" t="s">
        <v>370</v>
      </c>
      <c r="F4" s="357" t="s">
        <v>1285</v>
      </c>
      <c r="G4" s="708" t="s">
        <v>120</v>
      </c>
      <c r="H4" s="417"/>
      <c r="I4" s="152"/>
      <c r="J4" s="695"/>
    </row>
    <row r="5" spans="1:49" ht="54" customHeight="1" thickBot="1" x14ac:dyDescent="0.25">
      <c r="B5" s="245" t="s">
        <v>420</v>
      </c>
      <c r="C5" s="18" t="s">
        <v>100</v>
      </c>
      <c r="D5" s="710"/>
      <c r="E5" s="245" t="s">
        <v>106</v>
      </c>
      <c r="F5" s="360" t="s">
        <v>1284</v>
      </c>
      <c r="G5" s="708"/>
      <c r="H5" s="245" t="s">
        <v>156</v>
      </c>
      <c r="I5" s="293" t="s">
        <v>416</v>
      </c>
      <c r="J5" s="296" t="s">
        <v>121</v>
      </c>
    </row>
    <row r="6" spans="1:49" s="41" customFormat="1" ht="18" customHeight="1" x14ac:dyDescent="0.25">
      <c r="A6" s="164"/>
      <c r="B6" s="166"/>
      <c r="C6" s="167"/>
      <c r="D6" s="168" t="s">
        <v>266</v>
      </c>
      <c r="E6" s="169"/>
      <c r="F6" s="435"/>
      <c r="G6" s="344"/>
      <c r="H6" s="170"/>
      <c r="I6" s="183"/>
      <c r="J6" s="295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1:49" s="4" customFormat="1" ht="21.75" customHeight="1" x14ac:dyDescent="0.25">
      <c r="A7" s="165"/>
      <c r="B7" s="331" t="s">
        <v>1252</v>
      </c>
      <c r="C7" s="245" t="s">
        <v>105</v>
      </c>
      <c r="D7" s="141" t="s">
        <v>1600</v>
      </c>
      <c r="E7" s="412" t="s">
        <v>98</v>
      </c>
      <c r="F7" s="428" t="str">
        <f>HYPERLINK("http://www.bosal-autoflex.ru/instructions1/"&amp;LEFT(B7,4)&amp;MID(B7,6,4)&amp;".pdf","@")</f>
        <v>@</v>
      </c>
      <c r="G7" s="436"/>
      <c r="H7" s="156" t="s">
        <v>195</v>
      </c>
      <c r="I7" s="145" t="s">
        <v>1289</v>
      </c>
      <c r="J7" s="248">
        <v>2773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9" s="4" customFormat="1" ht="21.75" customHeight="1" x14ac:dyDescent="0.25">
      <c r="A8" s="165"/>
      <c r="B8" s="331" t="s">
        <v>1290</v>
      </c>
      <c r="C8" s="245" t="s">
        <v>112</v>
      </c>
      <c r="D8" s="141" t="s">
        <v>1600</v>
      </c>
      <c r="E8" s="412" t="s">
        <v>98</v>
      </c>
      <c r="F8" s="428" t="str">
        <f>HYPERLINK("http://www.bosal-autoflex.ru/instructions1/"&amp;LEFT(B8,4)&amp;MID(B8,6,4)&amp;".pdf","@")</f>
        <v>@</v>
      </c>
      <c r="G8" s="436"/>
      <c r="H8" s="156" t="s">
        <v>200</v>
      </c>
      <c r="I8" s="145" t="s">
        <v>1291</v>
      </c>
      <c r="J8" s="248">
        <v>3920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9" s="4" customFormat="1" ht="21.75" customHeight="1" x14ac:dyDescent="0.25">
      <c r="A9" s="165"/>
      <c r="B9" s="166"/>
      <c r="C9" s="167"/>
      <c r="D9" s="437" t="s">
        <v>1446</v>
      </c>
      <c r="E9" s="171"/>
      <c r="F9" s="435"/>
      <c r="G9" s="344"/>
      <c r="H9" s="172"/>
      <c r="I9" s="294"/>
      <c r="J9" s="36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9" s="4" customFormat="1" ht="21.75" customHeight="1" x14ac:dyDescent="0.25">
      <c r="A10" s="165"/>
      <c r="B10" s="331" t="s">
        <v>1278</v>
      </c>
      <c r="C10" s="245" t="s">
        <v>112</v>
      </c>
      <c r="D10" s="141" t="s">
        <v>1599</v>
      </c>
      <c r="E10" s="412" t="s">
        <v>725</v>
      </c>
      <c r="F10" s="428" t="str">
        <f>HYPERLINK("http://www.bosal-autoflex.ru/instructions1/"&amp;LEFT(B10,4)&amp;MID(B10,6,4)&amp;".pdf","@")</f>
        <v>@</v>
      </c>
      <c r="G10" s="436"/>
      <c r="H10" s="156"/>
      <c r="I10" s="145"/>
      <c r="J10" s="248">
        <v>2980</v>
      </c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9" s="4" customFormat="1" ht="21.75" customHeight="1" x14ac:dyDescent="0.25">
      <c r="A11" s="165"/>
      <c r="B11" s="331" t="s">
        <v>1277</v>
      </c>
      <c r="C11" s="245" t="s">
        <v>105</v>
      </c>
      <c r="D11" s="141" t="s">
        <v>1598</v>
      </c>
      <c r="E11" s="412" t="s">
        <v>725</v>
      </c>
      <c r="F11" s="428" t="str">
        <f>HYPERLINK("http://www.bosal-autoflex.ru/instructions1/"&amp;LEFT(B11,4)&amp;MID(B11,6,4)&amp;".pdf","@")</f>
        <v>@</v>
      </c>
      <c r="G11" s="436"/>
      <c r="H11" s="156"/>
      <c r="I11" s="145"/>
      <c r="J11" s="248">
        <v>2390</v>
      </c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9" s="4" customFormat="1" ht="21.75" customHeight="1" x14ac:dyDescent="0.25">
      <c r="A12" s="165"/>
      <c r="B12" s="331" t="s">
        <v>1279</v>
      </c>
      <c r="C12" s="245" t="s">
        <v>105</v>
      </c>
      <c r="D12" s="141" t="s">
        <v>1597</v>
      </c>
      <c r="E12" s="412" t="s">
        <v>725</v>
      </c>
      <c r="F12" s="428" t="str">
        <f>HYPERLINK("http://www.bosal-autoflex.ru/instructions1/"&amp;LEFT(B12,4)&amp;MID(B12,6,4)&amp;".pdf","@")</f>
        <v>@</v>
      </c>
      <c r="G12" s="436"/>
      <c r="H12" s="156"/>
      <c r="I12" s="145"/>
      <c r="J12" s="248">
        <v>2530</v>
      </c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9" s="41" customFormat="1" ht="18" customHeight="1" x14ac:dyDescent="0.25">
      <c r="A13" s="165"/>
      <c r="B13" s="166"/>
      <c r="C13" s="167"/>
      <c r="D13" s="168" t="s">
        <v>375</v>
      </c>
      <c r="E13" s="171"/>
      <c r="F13" s="435"/>
      <c r="G13" s="344"/>
      <c r="H13" s="172"/>
      <c r="I13" s="294"/>
      <c r="J13" s="362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</row>
    <row r="14" spans="1:49" s="4" customFormat="1" ht="19.5" customHeight="1" x14ac:dyDescent="0.2">
      <c r="A14" s="165"/>
      <c r="B14" s="18" t="s">
        <v>1253</v>
      </c>
      <c r="C14" s="245" t="s">
        <v>105</v>
      </c>
      <c r="D14" s="140" t="s">
        <v>380</v>
      </c>
      <c r="E14" s="88" t="s">
        <v>383</v>
      </c>
      <c r="F14" s="428" t="str">
        <f t="shared" ref="F14:F24" si="0">HYPERLINK("http://www.bosal-autoflex.ru/instructions1/"&amp;LEFT(B14,4)&amp;MID(B14,6,4)&amp;".pdf","@")</f>
        <v>@</v>
      </c>
      <c r="G14" s="346"/>
      <c r="H14" s="142" t="s">
        <v>191</v>
      </c>
      <c r="I14" s="157" t="s">
        <v>164</v>
      </c>
      <c r="J14" s="248">
        <v>3110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9" s="4" customFormat="1" ht="21" customHeight="1" x14ac:dyDescent="0.2">
      <c r="A15" s="165"/>
      <c r="B15" s="18" t="s">
        <v>1254</v>
      </c>
      <c r="C15" s="340" t="s">
        <v>153</v>
      </c>
      <c r="D15" s="140" t="s">
        <v>380</v>
      </c>
      <c r="E15" s="88" t="s">
        <v>383</v>
      </c>
      <c r="F15" s="428" t="str">
        <f t="shared" si="0"/>
        <v>@</v>
      </c>
      <c r="G15" s="347"/>
      <c r="H15" s="142" t="s">
        <v>191</v>
      </c>
      <c r="I15" s="157" t="s">
        <v>164</v>
      </c>
      <c r="J15" s="248">
        <v>2830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9" s="4" customFormat="1" ht="21.75" customHeight="1" x14ac:dyDescent="0.25">
      <c r="A16" s="165"/>
      <c r="B16" s="18" t="s">
        <v>1255</v>
      </c>
      <c r="C16" s="30" t="s">
        <v>101</v>
      </c>
      <c r="D16" s="27" t="s">
        <v>26</v>
      </c>
      <c r="E16" s="120" t="s">
        <v>134</v>
      </c>
      <c r="F16" s="428" t="str">
        <f t="shared" si="0"/>
        <v>@</v>
      </c>
      <c r="G16" s="348"/>
      <c r="H16" s="115" t="s">
        <v>254</v>
      </c>
      <c r="I16" s="157" t="s">
        <v>172</v>
      </c>
      <c r="J16" s="248">
        <v>5680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4" customFormat="1" ht="19.5" customHeight="1" x14ac:dyDescent="0.25">
      <c r="A17" s="165"/>
      <c r="B17" s="18" t="s">
        <v>1256</v>
      </c>
      <c r="C17" s="30" t="s">
        <v>101</v>
      </c>
      <c r="D17" s="26" t="s">
        <v>1</v>
      </c>
      <c r="E17" s="88" t="s">
        <v>152</v>
      </c>
      <c r="F17" s="428" t="str">
        <f t="shared" si="0"/>
        <v>@</v>
      </c>
      <c r="G17" s="348"/>
      <c r="H17" s="115" t="s">
        <v>254</v>
      </c>
      <c r="I17" s="157" t="s">
        <v>258</v>
      </c>
      <c r="J17" s="248">
        <v>6870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4" customFormat="1" ht="18" customHeight="1" x14ac:dyDescent="0.25">
      <c r="A18" s="165"/>
      <c r="B18" s="18" t="s">
        <v>1257</v>
      </c>
      <c r="C18" s="30" t="s">
        <v>101</v>
      </c>
      <c r="D18" s="26" t="s">
        <v>27</v>
      </c>
      <c r="E18" s="120" t="s">
        <v>381</v>
      </c>
      <c r="F18" s="428" t="str">
        <f t="shared" si="0"/>
        <v>@</v>
      </c>
      <c r="G18" s="348"/>
      <c r="H18" s="115" t="s">
        <v>254</v>
      </c>
      <c r="I18" s="157" t="s">
        <v>157</v>
      </c>
      <c r="J18" s="248">
        <v>4830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4" customFormat="1" ht="18.75" customHeight="1" x14ac:dyDescent="0.25">
      <c r="A19" s="165"/>
      <c r="B19" s="245" t="s">
        <v>1258</v>
      </c>
      <c r="C19" s="245" t="s">
        <v>105</v>
      </c>
      <c r="D19" s="26" t="s">
        <v>28</v>
      </c>
      <c r="E19" s="120" t="s">
        <v>381</v>
      </c>
      <c r="F19" s="428" t="str">
        <f t="shared" si="0"/>
        <v>@</v>
      </c>
      <c r="G19" s="345"/>
      <c r="H19" s="143" t="s">
        <v>202</v>
      </c>
      <c r="I19" s="145" t="s">
        <v>162</v>
      </c>
      <c r="J19" s="248">
        <v>3120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4" customFormat="1" ht="20.25" customHeight="1" x14ac:dyDescent="0.25">
      <c r="A20" s="165"/>
      <c r="B20" s="245" t="s">
        <v>1259</v>
      </c>
      <c r="C20" s="245" t="s">
        <v>105</v>
      </c>
      <c r="D20" s="26" t="s">
        <v>29</v>
      </c>
      <c r="E20" s="76" t="s">
        <v>382</v>
      </c>
      <c r="F20" s="428" t="str">
        <f t="shared" si="0"/>
        <v>@</v>
      </c>
      <c r="G20" s="345"/>
      <c r="H20" s="143" t="s">
        <v>202</v>
      </c>
      <c r="I20" s="145" t="s">
        <v>161</v>
      </c>
      <c r="J20" s="248">
        <v>3430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4" customFormat="1" ht="18" customHeight="1" x14ac:dyDescent="0.25">
      <c r="A21" s="165"/>
      <c r="B21" s="245" t="s">
        <v>1260</v>
      </c>
      <c r="C21" s="245" t="s">
        <v>105</v>
      </c>
      <c r="D21" s="26" t="s">
        <v>2</v>
      </c>
      <c r="E21" s="76" t="s">
        <v>383</v>
      </c>
      <c r="F21" s="428" t="str">
        <f t="shared" si="0"/>
        <v>@</v>
      </c>
      <c r="G21" s="345"/>
      <c r="H21" s="143" t="s">
        <v>202</v>
      </c>
      <c r="I21" s="145" t="s">
        <v>157</v>
      </c>
      <c r="J21" s="248">
        <v>3520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4" customFormat="1" ht="18.75" customHeight="1" x14ac:dyDescent="0.25">
      <c r="A22" s="165"/>
      <c r="B22" s="74" t="s">
        <v>1261</v>
      </c>
      <c r="C22" s="30" t="s">
        <v>105</v>
      </c>
      <c r="D22" s="26" t="s">
        <v>78</v>
      </c>
      <c r="E22" s="120" t="s">
        <v>108</v>
      </c>
      <c r="F22" s="428" t="str">
        <f t="shared" si="0"/>
        <v>@</v>
      </c>
      <c r="G22" s="349"/>
      <c r="H22" s="115" t="s">
        <v>407</v>
      </c>
      <c r="I22" s="155" t="s">
        <v>161</v>
      </c>
      <c r="J22" s="248">
        <v>3770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4" customFormat="1" ht="18.75" customHeight="1" x14ac:dyDescent="0.2">
      <c r="A23" s="165"/>
      <c r="B23" s="74" t="s">
        <v>1262</v>
      </c>
      <c r="C23" s="30" t="s">
        <v>101</v>
      </c>
      <c r="D23" s="26" t="s">
        <v>463</v>
      </c>
      <c r="E23" s="120" t="s">
        <v>386</v>
      </c>
      <c r="F23" s="428" t="str">
        <f t="shared" si="0"/>
        <v>@</v>
      </c>
      <c r="G23" s="350"/>
      <c r="H23" s="115"/>
      <c r="I23" s="155" t="s">
        <v>373</v>
      </c>
      <c r="J23" s="248">
        <v>6040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4" customFormat="1" ht="18.75" customHeight="1" x14ac:dyDescent="0.2">
      <c r="A24" s="165"/>
      <c r="B24" s="245" t="s">
        <v>1263</v>
      </c>
      <c r="C24" s="30" t="s">
        <v>101</v>
      </c>
      <c r="D24" s="26" t="s">
        <v>1596</v>
      </c>
      <c r="E24" s="120" t="s">
        <v>625</v>
      </c>
      <c r="F24" s="428" t="str">
        <f t="shared" si="0"/>
        <v>@</v>
      </c>
      <c r="G24" s="350"/>
      <c r="H24" s="115" t="s">
        <v>101</v>
      </c>
      <c r="I24" s="155" t="s">
        <v>172</v>
      </c>
      <c r="J24" s="248">
        <v>7220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41" customFormat="1" ht="18" customHeight="1" x14ac:dyDescent="0.25">
      <c r="A25" s="165"/>
      <c r="B25" s="166"/>
      <c r="C25" s="167"/>
      <c r="D25" s="168" t="s">
        <v>378</v>
      </c>
      <c r="E25" s="173"/>
      <c r="F25" s="435"/>
      <c r="G25" s="344"/>
      <c r="H25" s="172"/>
      <c r="I25" s="294"/>
      <c r="J25" s="362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</row>
    <row r="26" spans="1:45" s="4" customFormat="1" ht="18" customHeight="1" x14ac:dyDescent="0.25">
      <c r="A26" s="165"/>
      <c r="B26" s="18" t="s">
        <v>1264</v>
      </c>
      <c r="C26" s="245" t="s">
        <v>105</v>
      </c>
      <c r="D26" s="28" t="s">
        <v>388</v>
      </c>
      <c r="E26" s="120" t="s">
        <v>389</v>
      </c>
      <c r="F26" s="428" t="str">
        <f t="shared" ref="F26:F31" si="1">HYPERLINK("http://www.bosal-autoflex.ru/instructions1/"&amp;LEFT(B26,4)&amp;MID(B26,6,4)&amp;".pdf","@")</f>
        <v>@</v>
      </c>
      <c r="G26" s="348"/>
      <c r="H26" s="158" t="s">
        <v>224</v>
      </c>
      <c r="I26" s="157" t="s">
        <v>162</v>
      </c>
      <c r="J26" s="248">
        <v>2210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4" customFormat="1" ht="18" customHeight="1" x14ac:dyDescent="0.2">
      <c r="A27" s="165"/>
      <c r="B27" s="18" t="s">
        <v>1265</v>
      </c>
      <c r="C27" s="245" t="s">
        <v>153</v>
      </c>
      <c r="D27" s="28" t="s">
        <v>388</v>
      </c>
      <c r="E27" s="120" t="s">
        <v>389</v>
      </c>
      <c r="F27" s="428" t="str">
        <f t="shared" si="1"/>
        <v>@</v>
      </c>
      <c r="H27" s="158" t="s">
        <v>457</v>
      </c>
      <c r="I27" s="157" t="s">
        <v>162</v>
      </c>
      <c r="J27" s="248">
        <v>1880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4" customFormat="1" ht="23.25" x14ac:dyDescent="0.2">
      <c r="A28" s="165"/>
      <c r="B28" s="18" t="s">
        <v>1266</v>
      </c>
      <c r="C28" s="245" t="s">
        <v>105</v>
      </c>
      <c r="D28" s="28" t="s">
        <v>665</v>
      </c>
      <c r="E28" s="120"/>
      <c r="F28" s="428" t="str">
        <f t="shared" si="1"/>
        <v>@</v>
      </c>
      <c r="G28" s="350"/>
      <c r="H28" s="158" t="s">
        <v>618</v>
      </c>
      <c r="I28" s="157" t="s">
        <v>161</v>
      </c>
      <c r="J28" s="248">
        <v>2960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4" customFormat="1" ht="30" x14ac:dyDescent="0.25">
      <c r="A29" s="165"/>
      <c r="B29" s="245" t="s">
        <v>1267</v>
      </c>
      <c r="C29" s="245" t="s">
        <v>48</v>
      </c>
      <c r="D29" s="410" t="s">
        <v>732</v>
      </c>
      <c r="E29" s="127" t="s">
        <v>1595</v>
      </c>
      <c r="F29" s="428" t="str">
        <f t="shared" si="1"/>
        <v>@</v>
      </c>
      <c r="G29" s="349"/>
      <c r="H29" s="143" t="s">
        <v>230</v>
      </c>
      <c r="I29" s="145" t="s">
        <v>161</v>
      </c>
      <c r="J29" s="248">
        <v>3050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4" customFormat="1" ht="30" x14ac:dyDescent="0.2">
      <c r="A30" s="165"/>
      <c r="B30" s="245" t="s">
        <v>1268</v>
      </c>
      <c r="C30" s="245" t="s">
        <v>105</v>
      </c>
      <c r="D30" s="410" t="s">
        <v>664</v>
      </c>
      <c r="E30" s="127" t="s">
        <v>1593</v>
      </c>
      <c r="F30" s="428" t="str">
        <f t="shared" si="1"/>
        <v>@</v>
      </c>
      <c r="G30" s="350"/>
      <c r="H30" s="143" t="s">
        <v>618</v>
      </c>
      <c r="I30" s="145" t="s">
        <v>161</v>
      </c>
      <c r="J30" s="248">
        <v>2970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4" customFormat="1" ht="30" x14ac:dyDescent="0.2">
      <c r="A31" s="165"/>
      <c r="B31" s="245" t="s">
        <v>1594</v>
      </c>
      <c r="C31" s="245" t="s">
        <v>112</v>
      </c>
      <c r="D31" s="410" t="s">
        <v>664</v>
      </c>
      <c r="E31" s="127" t="s">
        <v>1593</v>
      </c>
      <c r="F31" s="428" t="str">
        <f t="shared" si="1"/>
        <v>@</v>
      </c>
      <c r="G31" s="351" t="s">
        <v>1503</v>
      </c>
      <c r="H31" s="143"/>
      <c r="I31" s="145"/>
      <c r="J31" s="248">
        <v>4000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41" customFormat="1" ht="18.75" customHeight="1" x14ac:dyDescent="0.25">
      <c r="A32" s="165"/>
      <c r="B32" s="166"/>
      <c r="C32" s="167"/>
      <c r="D32" s="168" t="s">
        <v>376</v>
      </c>
      <c r="E32" s="171"/>
      <c r="F32" s="435"/>
      <c r="G32" s="344"/>
      <c r="H32" s="172"/>
      <c r="I32" s="294"/>
      <c r="J32" s="362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</row>
    <row r="33" spans="1:45" s="4" customFormat="1" ht="18.75" customHeight="1" x14ac:dyDescent="0.2">
      <c r="A33" s="165"/>
      <c r="B33" s="341" t="s">
        <v>1270</v>
      </c>
      <c r="C33" s="340" t="s">
        <v>153</v>
      </c>
      <c r="D33" s="711" t="s">
        <v>390</v>
      </c>
      <c r="E33" s="699" t="s">
        <v>561</v>
      </c>
      <c r="F33" s="428" t="str">
        <f t="shared" ref="F33:F52" si="2">HYPERLINK("http://www.bosal-autoflex.ru/instructions1/"&amp;LEFT(B33,4)&amp;MID(B33,6,4)&amp;".pdf","@")</f>
        <v>@</v>
      </c>
      <c r="G33" s="705"/>
      <c r="H33" s="158" t="s">
        <v>406</v>
      </c>
      <c r="I33" s="157" t="s">
        <v>412</v>
      </c>
      <c r="J33" s="248">
        <v>2460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4" customFormat="1" ht="23.25" x14ac:dyDescent="0.2">
      <c r="A34" s="165"/>
      <c r="B34" s="341" t="s">
        <v>1269</v>
      </c>
      <c r="C34" s="245" t="s">
        <v>105</v>
      </c>
      <c r="D34" s="712"/>
      <c r="E34" s="700"/>
      <c r="F34" s="428" t="str">
        <f t="shared" si="2"/>
        <v>@</v>
      </c>
      <c r="G34" s="706"/>
      <c r="H34" s="158" t="s">
        <v>406</v>
      </c>
      <c r="I34" s="157" t="s">
        <v>412</v>
      </c>
      <c r="J34" s="248">
        <v>2570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4" customFormat="1" ht="19.5" customHeight="1" x14ac:dyDescent="0.25">
      <c r="A35" s="165"/>
      <c r="B35" s="246" t="s">
        <v>1271</v>
      </c>
      <c r="C35" s="245" t="s">
        <v>105</v>
      </c>
      <c r="D35" s="416" t="s">
        <v>392</v>
      </c>
      <c r="E35" s="413"/>
      <c r="F35" s="428" t="str">
        <f t="shared" si="2"/>
        <v>@</v>
      </c>
      <c r="G35" s="352"/>
      <c r="H35" s="143" t="s">
        <v>257</v>
      </c>
      <c r="I35" s="157" t="s">
        <v>412</v>
      </c>
      <c r="J35" s="248">
        <v>2480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4" customFormat="1" ht="23.25" customHeight="1" x14ac:dyDescent="0.2">
      <c r="A36" s="165"/>
      <c r="B36" s="340" t="s">
        <v>1273</v>
      </c>
      <c r="C36" s="340" t="s">
        <v>153</v>
      </c>
      <c r="D36" s="703" t="s">
        <v>30</v>
      </c>
      <c r="E36" s="699" t="s">
        <v>393</v>
      </c>
      <c r="F36" s="428" t="str">
        <f t="shared" si="2"/>
        <v>@</v>
      </c>
      <c r="G36" s="713"/>
      <c r="H36" s="143" t="s">
        <v>408</v>
      </c>
      <c r="I36" s="157" t="s">
        <v>412</v>
      </c>
      <c r="J36" s="248">
        <v>2220</v>
      </c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4" customFormat="1" ht="27.75" customHeight="1" x14ac:dyDescent="0.2">
      <c r="A37" s="165"/>
      <c r="B37" s="340" t="s">
        <v>1272</v>
      </c>
      <c r="C37" s="245" t="s">
        <v>105</v>
      </c>
      <c r="D37" s="704"/>
      <c r="E37" s="700"/>
      <c r="F37" s="428" t="str">
        <f t="shared" si="2"/>
        <v>@</v>
      </c>
      <c r="G37" s="714"/>
      <c r="H37" s="143" t="s">
        <v>407</v>
      </c>
      <c r="I37" s="157" t="s">
        <v>412</v>
      </c>
      <c r="J37" s="248">
        <v>2800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4" customFormat="1" ht="63" customHeight="1" x14ac:dyDescent="0.25">
      <c r="A38" s="165"/>
      <c r="B38" s="340" t="s">
        <v>1592</v>
      </c>
      <c r="C38" s="340" t="s">
        <v>153</v>
      </c>
      <c r="D38" s="141" t="s">
        <v>394</v>
      </c>
      <c r="E38" s="411" t="s">
        <v>1591</v>
      </c>
      <c r="F38" s="428" t="str">
        <f t="shared" si="2"/>
        <v>@</v>
      </c>
      <c r="G38" s="434"/>
      <c r="H38" s="143" t="s">
        <v>190</v>
      </c>
      <c r="I38" s="145" t="s">
        <v>413</v>
      </c>
      <c r="J38" s="248">
        <v>2770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4" customFormat="1" ht="61.5" customHeight="1" x14ac:dyDescent="0.2">
      <c r="A39" s="165"/>
      <c r="B39" s="340" t="s">
        <v>1590</v>
      </c>
      <c r="C39" s="245" t="s">
        <v>105</v>
      </c>
      <c r="D39" s="141" t="s">
        <v>1589</v>
      </c>
      <c r="E39" s="411" t="s">
        <v>1588</v>
      </c>
      <c r="F39" s="428" t="str">
        <f t="shared" si="2"/>
        <v>@</v>
      </c>
      <c r="G39" s="433" t="s">
        <v>1503</v>
      </c>
      <c r="H39" s="143" t="s">
        <v>190</v>
      </c>
      <c r="I39" s="145" t="s">
        <v>413</v>
      </c>
      <c r="J39" s="248">
        <v>2880</v>
      </c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4" customFormat="1" ht="44.25" customHeight="1" x14ac:dyDescent="0.2">
      <c r="A40" s="165"/>
      <c r="B40" s="340" t="s">
        <v>1587</v>
      </c>
      <c r="C40" s="245" t="s">
        <v>105</v>
      </c>
      <c r="D40" s="141" t="s">
        <v>1586</v>
      </c>
      <c r="E40" s="414" t="s">
        <v>725</v>
      </c>
      <c r="F40" s="428" t="str">
        <f t="shared" si="2"/>
        <v>@</v>
      </c>
      <c r="G40" s="432" t="s">
        <v>1527</v>
      </c>
      <c r="H40" s="143"/>
      <c r="I40" s="145"/>
      <c r="J40" s="248">
        <v>2980</v>
      </c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4" customFormat="1" ht="66.75" customHeight="1" x14ac:dyDescent="0.2">
      <c r="A41" s="165"/>
      <c r="B41" s="340" t="s">
        <v>1274</v>
      </c>
      <c r="C41" s="340" t="s">
        <v>153</v>
      </c>
      <c r="D41" s="410" t="s">
        <v>395</v>
      </c>
      <c r="E41" s="120" t="s">
        <v>396</v>
      </c>
      <c r="F41" s="428" t="str">
        <f t="shared" si="2"/>
        <v>@</v>
      </c>
      <c r="G41" s="353"/>
      <c r="H41" s="143" t="s">
        <v>409</v>
      </c>
      <c r="I41" s="145" t="s">
        <v>413</v>
      </c>
      <c r="J41" s="248">
        <v>2760</v>
      </c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4" customFormat="1" ht="31.5" customHeight="1" x14ac:dyDescent="0.2">
      <c r="A42" s="165"/>
      <c r="B42" s="418" t="s">
        <v>1275</v>
      </c>
      <c r="C42" s="245" t="s">
        <v>105</v>
      </c>
      <c r="D42" s="410" t="s">
        <v>4</v>
      </c>
      <c r="E42" s="76" t="s">
        <v>397</v>
      </c>
      <c r="F42" s="428" t="str">
        <f t="shared" si="2"/>
        <v>@</v>
      </c>
      <c r="G42" s="354"/>
      <c r="H42" s="144" t="s">
        <v>193</v>
      </c>
      <c r="I42" s="145" t="s">
        <v>414</v>
      </c>
      <c r="J42" s="248">
        <v>2770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4" customFormat="1" ht="44.25" customHeight="1" x14ac:dyDescent="0.2">
      <c r="A43" s="165"/>
      <c r="B43" s="418" t="s">
        <v>1276</v>
      </c>
      <c r="C43" s="340" t="s">
        <v>153</v>
      </c>
      <c r="D43" s="410" t="s">
        <v>3</v>
      </c>
      <c r="E43" s="76" t="s">
        <v>398</v>
      </c>
      <c r="F43" s="428" t="str">
        <f t="shared" si="2"/>
        <v>@</v>
      </c>
      <c r="G43" s="355"/>
      <c r="H43" s="144" t="s">
        <v>202</v>
      </c>
      <c r="I43" s="145" t="s">
        <v>414</v>
      </c>
      <c r="J43" s="248">
        <v>2190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4" customFormat="1" ht="81.75" customHeight="1" x14ac:dyDescent="0.2">
      <c r="A44" s="165"/>
      <c r="B44" s="245" t="s">
        <v>475</v>
      </c>
      <c r="C44" s="245" t="s">
        <v>105</v>
      </c>
      <c r="D44" s="410" t="s">
        <v>747</v>
      </c>
      <c r="E44" s="88" t="s">
        <v>748</v>
      </c>
      <c r="F44" s="428" t="str">
        <f t="shared" si="2"/>
        <v>@</v>
      </c>
      <c r="G44" s="353"/>
      <c r="H44" s="143" t="s">
        <v>193</v>
      </c>
      <c r="I44" s="145" t="s">
        <v>159</v>
      </c>
      <c r="J44" s="248">
        <v>2390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4" customFormat="1" ht="80.25" customHeight="1" x14ac:dyDescent="0.2">
      <c r="A45" s="165"/>
      <c r="B45" s="245" t="s">
        <v>1278</v>
      </c>
      <c r="C45" s="245" t="s">
        <v>112</v>
      </c>
      <c r="D45" s="332" t="s">
        <v>1585</v>
      </c>
      <c r="E45" s="76" t="s">
        <v>1584</v>
      </c>
      <c r="F45" s="428" t="str">
        <f t="shared" si="2"/>
        <v>@</v>
      </c>
      <c r="G45" s="431"/>
      <c r="H45" s="143" t="s">
        <v>195</v>
      </c>
      <c r="I45" s="145" t="s">
        <v>902</v>
      </c>
      <c r="J45" s="248">
        <v>2980</v>
      </c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4" customFormat="1" ht="21.75" customHeight="1" x14ac:dyDescent="0.2">
      <c r="A46" s="165"/>
      <c r="B46" s="245" t="s">
        <v>1583</v>
      </c>
      <c r="C46" s="245" t="s">
        <v>105</v>
      </c>
      <c r="D46" s="430" t="s">
        <v>1582</v>
      </c>
      <c r="E46" s="414" t="s">
        <v>725</v>
      </c>
      <c r="F46" s="428" t="str">
        <f t="shared" si="2"/>
        <v>@</v>
      </c>
      <c r="G46" s="429" t="s">
        <v>1503</v>
      </c>
      <c r="H46" s="143"/>
      <c r="I46" s="145"/>
      <c r="J46" s="248">
        <v>2360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4" customFormat="1" ht="18" customHeight="1" x14ac:dyDescent="0.2">
      <c r="A47" s="165"/>
      <c r="B47" s="245" t="s">
        <v>1280</v>
      </c>
      <c r="C47" s="340" t="s">
        <v>153</v>
      </c>
      <c r="D47" s="703" t="s">
        <v>646</v>
      </c>
      <c r="E47" s="722" t="s">
        <v>108</v>
      </c>
      <c r="F47" s="428" t="str">
        <f t="shared" si="2"/>
        <v>@</v>
      </c>
      <c r="G47" s="718"/>
      <c r="H47" s="144" t="s">
        <v>410</v>
      </c>
      <c r="I47" s="145" t="s">
        <v>415</v>
      </c>
      <c r="J47" s="248">
        <v>2280</v>
      </c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4" customFormat="1" ht="18" customHeight="1" x14ac:dyDescent="0.2">
      <c r="A48" s="165"/>
      <c r="B48" s="245" t="s">
        <v>1279</v>
      </c>
      <c r="C48" s="245" t="s">
        <v>105</v>
      </c>
      <c r="D48" s="717"/>
      <c r="E48" s="723"/>
      <c r="F48" s="428" t="str">
        <f t="shared" si="2"/>
        <v>@</v>
      </c>
      <c r="G48" s="719"/>
      <c r="H48" s="144" t="s">
        <v>193</v>
      </c>
      <c r="I48" s="145" t="s">
        <v>159</v>
      </c>
      <c r="J48" s="248">
        <v>2530</v>
      </c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9" s="4" customFormat="1" ht="38.25" customHeight="1" x14ac:dyDescent="0.2">
      <c r="A49" s="165"/>
      <c r="B49" s="245" t="s">
        <v>1281</v>
      </c>
      <c r="C49" s="340" t="s">
        <v>153</v>
      </c>
      <c r="D49" s="715" t="s">
        <v>56</v>
      </c>
      <c r="E49" s="724" t="s">
        <v>1581</v>
      </c>
      <c r="F49" s="428" t="str">
        <f t="shared" si="2"/>
        <v>@</v>
      </c>
      <c r="G49" s="720"/>
      <c r="H49" s="144" t="s">
        <v>411</v>
      </c>
      <c r="I49" s="145" t="s">
        <v>413</v>
      </c>
      <c r="J49" s="248">
        <v>2461</v>
      </c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9" s="4" customFormat="1" ht="42" customHeight="1" x14ac:dyDescent="0.2">
      <c r="A50" s="165"/>
      <c r="B50" s="245" t="s">
        <v>1282</v>
      </c>
      <c r="C50" s="245" t="s">
        <v>105</v>
      </c>
      <c r="D50" s="716"/>
      <c r="E50" s="725"/>
      <c r="F50" s="428" t="str">
        <f t="shared" si="2"/>
        <v>@</v>
      </c>
      <c r="G50" s="721"/>
      <c r="H50" s="144" t="s">
        <v>411</v>
      </c>
      <c r="I50" s="145" t="s">
        <v>413</v>
      </c>
      <c r="J50" s="248">
        <v>2590</v>
      </c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9" s="4" customFormat="1" ht="24" customHeight="1" x14ac:dyDescent="0.2">
      <c r="A51" s="165"/>
      <c r="B51" s="339" t="s">
        <v>1283</v>
      </c>
      <c r="C51" s="245" t="s">
        <v>105</v>
      </c>
      <c r="D51" s="409" t="s">
        <v>668</v>
      </c>
      <c r="E51" s="78" t="s">
        <v>625</v>
      </c>
      <c r="F51" s="428" t="str">
        <f t="shared" si="2"/>
        <v>@</v>
      </c>
      <c r="G51" s="350"/>
      <c r="H51" s="143" t="s">
        <v>411</v>
      </c>
      <c r="I51" s="145" t="s">
        <v>166</v>
      </c>
      <c r="J51" s="248">
        <v>2610</v>
      </c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9" s="4" customFormat="1" ht="36" customHeight="1" x14ac:dyDescent="0.2">
      <c r="A52" s="165"/>
      <c r="B52" s="79" t="s">
        <v>1580</v>
      </c>
      <c r="C52" s="79" t="s">
        <v>105</v>
      </c>
      <c r="D52" s="77" t="s">
        <v>1579</v>
      </c>
      <c r="E52" s="78" t="s">
        <v>468</v>
      </c>
      <c r="F52" s="428" t="str">
        <f t="shared" si="2"/>
        <v>@</v>
      </c>
      <c r="G52" s="356"/>
      <c r="H52" s="115" t="s">
        <v>196</v>
      </c>
      <c r="I52" s="112" t="s">
        <v>164</v>
      </c>
      <c r="J52" s="248">
        <v>3940</v>
      </c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9" s="4" customFormat="1" ht="18" customHeight="1" x14ac:dyDescent="0.25">
      <c r="A53" s="165"/>
      <c r="B53" s="166"/>
      <c r="C53" s="167"/>
      <c r="D53" s="174" t="s">
        <v>139</v>
      </c>
      <c r="E53" s="175"/>
      <c r="F53" s="175"/>
      <c r="G53" s="170"/>
      <c r="H53" s="172"/>
      <c r="I53" s="294"/>
      <c r="J53" s="36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9" s="4" customFormat="1" x14ac:dyDescent="0.25">
      <c r="A54" s="165"/>
      <c r="C54" s="29"/>
      <c r="D54" s="410" t="s">
        <v>103</v>
      </c>
      <c r="E54" s="88"/>
      <c r="F54" s="342"/>
      <c r="G54" s="80"/>
      <c r="H54" s="143"/>
      <c r="I54" s="145"/>
      <c r="J54" s="248">
        <v>180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9" s="4" customFormat="1" x14ac:dyDescent="0.25">
      <c r="A55" s="165"/>
      <c r="B55" s="166"/>
      <c r="C55" s="167"/>
      <c r="D55" s="168" t="s">
        <v>379</v>
      </c>
      <c r="E55" s="175"/>
      <c r="F55" s="175"/>
      <c r="G55" s="170"/>
      <c r="H55" s="176"/>
      <c r="I55" s="294"/>
      <c r="J55" s="36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9" s="4" customFormat="1" x14ac:dyDescent="0.25">
      <c r="A56" s="165"/>
      <c r="B56" s="245"/>
      <c r="C56" s="82"/>
      <c r="D56" s="410" t="s">
        <v>102</v>
      </c>
      <c r="E56" s="127"/>
      <c r="F56" s="343"/>
      <c r="G56" s="81"/>
      <c r="H56" s="156"/>
      <c r="I56" s="155"/>
      <c r="J56" s="297">
        <v>1250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9" s="33" customFormat="1" ht="31.5" customHeight="1" x14ac:dyDescent="0.2">
      <c r="A57" s="55"/>
      <c r="B57" s="71"/>
      <c r="C57" s="68"/>
      <c r="D57" s="67"/>
      <c r="E57" s="130"/>
      <c r="F57" s="130"/>
      <c r="G57" s="69"/>
      <c r="H57" s="69"/>
      <c r="I57" s="69"/>
      <c r="J57" s="249"/>
    </row>
    <row r="58" spans="1:49" s="14" customFormat="1" x14ac:dyDescent="0.25">
      <c r="A58" s="20"/>
      <c r="B58" s="70"/>
      <c r="C58" s="37"/>
      <c r="D58" s="36"/>
      <c r="E58" s="196"/>
      <c r="F58" s="196"/>
      <c r="G58" s="202"/>
      <c r="H58" s="31"/>
      <c r="I58" s="31"/>
      <c r="J58" s="247"/>
    </row>
    <row r="59" spans="1:49" s="14" customFormat="1" x14ac:dyDescent="0.25">
      <c r="A59" s="20"/>
      <c r="B59" s="35"/>
      <c r="C59" s="37"/>
      <c r="D59" s="36"/>
      <c r="E59" s="196"/>
      <c r="F59" s="196"/>
      <c r="G59" s="202"/>
      <c r="H59" s="31"/>
      <c r="I59" s="31"/>
      <c r="J59" s="247"/>
    </row>
    <row r="60" spans="1:49" s="14" customFormat="1" x14ac:dyDescent="0.25">
      <c r="A60" s="20"/>
      <c r="B60" s="35"/>
      <c r="C60" s="37"/>
      <c r="D60" s="36"/>
      <c r="E60" s="203"/>
      <c r="F60" s="203"/>
      <c r="G60" s="202"/>
      <c r="H60" s="31"/>
      <c r="I60" s="31"/>
      <c r="J60" s="247"/>
    </row>
    <row r="61" spans="1:49" s="14" customFormat="1" x14ac:dyDescent="0.25">
      <c r="A61" s="20"/>
      <c r="B61" s="35"/>
      <c r="C61" s="37"/>
      <c r="D61" s="36"/>
      <c r="E61" s="196"/>
      <c r="F61" s="196"/>
      <c r="G61" s="202"/>
      <c r="H61" s="31"/>
      <c r="I61" s="31"/>
      <c r="J61" s="247"/>
    </row>
    <row r="62" spans="1:49" s="14" customFormat="1" x14ac:dyDescent="0.25">
      <c r="A62" s="20"/>
      <c r="B62" s="35"/>
      <c r="C62" s="37"/>
      <c r="D62" s="36"/>
      <c r="E62" s="196"/>
      <c r="F62" s="196"/>
      <c r="G62" s="202"/>
      <c r="H62" s="31"/>
      <c r="I62" s="31"/>
      <c r="J62" s="249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</row>
    <row r="63" spans="1:49" s="14" customFormat="1" x14ac:dyDescent="0.25">
      <c r="A63" s="20"/>
      <c r="B63" s="35"/>
      <c r="C63" s="37"/>
      <c r="D63" s="36"/>
      <c r="E63" s="196"/>
      <c r="F63" s="196"/>
      <c r="G63" s="202"/>
      <c r="H63" s="31"/>
      <c r="I63" s="31"/>
      <c r="J63" s="249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1:49" x14ac:dyDescent="0.25">
      <c r="B64" s="35"/>
      <c r="C64" s="37"/>
      <c r="D64" s="36"/>
      <c r="E64" s="196"/>
      <c r="F64" s="196"/>
      <c r="G64" s="202"/>
      <c r="H64" s="31"/>
      <c r="I64" s="31"/>
      <c r="J64" s="249"/>
    </row>
    <row r="65" spans="2:10" s="2" customFormat="1" x14ac:dyDescent="0.25">
      <c r="B65" s="35"/>
      <c r="C65" s="37"/>
      <c r="D65" s="36"/>
      <c r="E65" s="196"/>
      <c r="F65" s="196"/>
      <c r="G65" s="202"/>
      <c r="H65" s="31"/>
      <c r="I65" s="31"/>
      <c r="J65" s="249"/>
    </row>
    <row r="66" spans="2:10" s="2" customFormat="1" x14ac:dyDescent="0.25">
      <c r="B66" s="35"/>
      <c r="C66" s="37"/>
      <c r="D66" s="36"/>
      <c r="E66" s="196"/>
      <c r="F66" s="196"/>
      <c r="G66" s="202"/>
      <c r="H66" s="31"/>
      <c r="I66" s="31"/>
      <c r="J66" s="249"/>
    </row>
    <row r="67" spans="2:10" s="2" customFormat="1" x14ac:dyDescent="0.25">
      <c r="B67" s="35"/>
      <c r="C67" s="37"/>
      <c r="D67" s="36"/>
      <c r="E67" s="196"/>
      <c r="F67" s="196"/>
      <c r="G67" s="202"/>
      <c r="H67" s="31"/>
      <c r="I67" s="31"/>
      <c r="J67" s="249"/>
    </row>
    <row r="68" spans="2:10" s="2" customFormat="1" x14ac:dyDescent="0.25">
      <c r="B68" s="35"/>
      <c r="C68" s="37"/>
      <c r="D68" s="36"/>
      <c r="E68" s="196"/>
      <c r="F68" s="196"/>
      <c r="G68" s="202"/>
      <c r="H68" s="31"/>
      <c r="I68" s="31"/>
      <c r="J68" s="249"/>
    </row>
    <row r="69" spans="2:10" s="2" customFormat="1" x14ac:dyDescent="0.25">
      <c r="B69" s="35"/>
      <c r="C69" s="37"/>
      <c r="D69" s="36"/>
      <c r="E69" s="196"/>
      <c r="F69" s="196"/>
      <c r="G69" s="202"/>
      <c r="H69" s="31"/>
      <c r="I69" s="31"/>
      <c r="J69" s="249"/>
    </row>
    <row r="70" spans="2:10" s="2" customFormat="1" x14ac:dyDescent="0.25">
      <c r="B70" s="35"/>
      <c r="C70" s="37"/>
      <c r="D70" s="36"/>
      <c r="E70" s="196"/>
      <c r="F70" s="196"/>
      <c r="G70" s="202"/>
      <c r="H70" s="31"/>
      <c r="I70" s="31"/>
      <c r="J70" s="249"/>
    </row>
    <row r="71" spans="2:10" s="2" customFormat="1" x14ac:dyDescent="0.25">
      <c r="B71" s="35"/>
      <c r="C71" s="37"/>
      <c r="D71" s="36"/>
      <c r="E71" s="196"/>
      <c r="F71" s="196"/>
      <c r="G71" s="202"/>
      <c r="H71" s="31"/>
      <c r="I71" s="31"/>
      <c r="J71" s="249"/>
    </row>
    <row r="72" spans="2:10" s="2" customFormat="1" x14ac:dyDescent="0.25">
      <c r="B72" s="35"/>
      <c r="C72" s="37"/>
      <c r="D72" s="36"/>
      <c r="E72" s="196"/>
      <c r="F72" s="196"/>
      <c r="G72" s="202"/>
      <c r="H72" s="31"/>
      <c r="I72" s="31"/>
      <c r="J72" s="249"/>
    </row>
    <row r="73" spans="2:10" s="2" customFormat="1" x14ac:dyDescent="0.25">
      <c r="B73" s="35"/>
      <c r="C73" s="37"/>
      <c r="D73" s="36"/>
      <c r="E73" s="196"/>
      <c r="F73" s="196"/>
      <c r="G73" s="202"/>
      <c r="H73" s="31"/>
      <c r="I73" s="31"/>
      <c r="J73" s="249"/>
    </row>
    <row r="74" spans="2:10" s="2" customFormat="1" x14ac:dyDescent="0.25">
      <c r="B74" s="35"/>
      <c r="C74" s="37"/>
      <c r="D74" s="36"/>
      <c r="E74" s="196"/>
      <c r="F74" s="196"/>
      <c r="G74" s="202"/>
      <c r="H74" s="31"/>
      <c r="I74" s="31"/>
      <c r="J74" s="249"/>
    </row>
    <row r="75" spans="2:10" s="2" customFormat="1" x14ac:dyDescent="0.25">
      <c r="B75" s="35"/>
      <c r="C75" s="37"/>
      <c r="D75" s="36"/>
      <c r="E75" s="196"/>
      <c r="F75" s="196"/>
      <c r="G75" s="202"/>
      <c r="H75" s="31"/>
      <c r="I75" s="31"/>
      <c r="J75" s="247"/>
    </row>
    <row r="76" spans="2:10" s="2" customFormat="1" x14ac:dyDescent="0.25">
      <c r="B76" s="35"/>
      <c r="C76" s="37"/>
      <c r="D76" s="36"/>
      <c r="E76" s="203"/>
      <c r="F76" s="203"/>
      <c r="G76" s="202"/>
      <c r="H76" s="31"/>
      <c r="I76" s="31"/>
      <c r="J76" s="247"/>
    </row>
    <row r="77" spans="2:10" s="2" customFormat="1" x14ac:dyDescent="0.25">
      <c r="B77" s="35"/>
      <c r="C77" s="37"/>
      <c r="D77" s="36"/>
      <c r="E77" s="196"/>
      <c r="F77" s="196"/>
      <c r="G77" s="202"/>
      <c r="H77" s="31"/>
      <c r="I77" s="31"/>
      <c r="J77" s="247"/>
    </row>
    <row r="78" spans="2:10" s="2" customFormat="1" x14ac:dyDescent="0.25">
      <c r="B78" s="35"/>
      <c r="C78" s="37"/>
      <c r="D78" s="36"/>
      <c r="E78" s="129"/>
      <c r="F78" s="129"/>
      <c r="G78" s="31"/>
      <c r="H78" s="31"/>
      <c r="I78" s="31"/>
      <c r="J78" s="247"/>
    </row>
    <row r="79" spans="2:10" s="2" customFormat="1" x14ac:dyDescent="0.25">
      <c r="B79" s="35"/>
      <c r="C79" s="37"/>
      <c r="D79" s="36"/>
      <c r="E79" s="129"/>
      <c r="F79" s="129"/>
      <c r="G79" s="31"/>
      <c r="H79" s="31"/>
      <c r="I79" s="31"/>
      <c r="J79" s="247"/>
    </row>
    <row r="80" spans="2:10" s="2" customFormat="1" x14ac:dyDescent="0.25">
      <c r="B80" s="35"/>
      <c r="C80" s="37"/>
      <c r="D80" s="36"/>
      <c r="E80" s="129"/>
      <c r="F80" s="129"/>
      <c r="G80" s="31"/>
      <c r="H80" s="31"/>
      <c r="I80" s="31"/>
      <c r="J80" s="247"/>
    </row>
    <row r="81" spans="1:49" x14ac:dyDescent="0.25">
      <c r="B81" s="35"/>
      <c r="C81" s="37"/>
      <c r="D81" s="36"/>
      <c r="E81" s="129"/>
      <c r="F81" s="129"/>
      <c r="G81" s="31"/>
      <c r="H81" s="31"/>
      <c r="I81" s="31"/>
      <c r="J81" s="247"/>
      <c r="AT81" s="2"/>
      <c r="AU81" s="2"/>
      <c r="AV81" s="2"/>
      <c r="AW81" s="2"/>
    </row>
    <row r="82" spans="1:49" x14ac:dyDescent="0.25">
      <c r="B82" s="35"/>
      <c r="C82" s="37"/>
      <c r="D82" s="36"/>
      <c r="E82" s="130"/>
      <c r="F82" s="130"/>
      <c r="G82" s="31"/>
      <c r="H82" s="31"/>
      <c r="I82" s="31"/>
      <c r="J82" s="247"/>
      <c r="AT82" s="2"/>
      <c r="AU82" s="2"/>
      <c r="AV82" s="2"/>
      <c r="AW82" s="2"/>
    </row>
    <row r="83" spans="1:49" x14ac:dyDescent="0.25">
      <c r="B83" s="35"/>
      <c r="C83" s="37"/>
      <c r="D83" s="36"/>
      <c r="E83" s="131"/>
      <c r="F83" s="131"/>
      <c r="G83" s="31"/>
      <c r="H83" s="31"/>
      <c r="I83" s="31"/>
      <c r="J83" s="247"/>
      <c r="AT83" s="2"/>
      <c r="AU83" s="2"/>
      <c r="AV83" s="2"/>
      <c r="AW83" s="2"/>
    </row>
    <row r="84" spans="1:49" x14ac:dyDescent="0.25">
      <c r="B84" s="35"/>
      <c r="C84" s="37"/>
      <c r="D84" s="36"/>
      <c r="E84" s="130"/>
      <c r="F84" s="130"/>
      <c r="G84" s="31"/>
      <c r="H84" s="31"/>
      <c r="I84" s="31"/>
      <c r="J84" s="247"/>
      <c r="AT84" s="2"/>
      <c r="AU84" s="2"/>
      <c r="AV84" s="2"/>
      <c r="AW84" s="2"/>
    </row>
    <row r="85" spans="1:49" s="14" customFormat="1" x14ac:dyDescent="0.25">
      <c r="A85" s="20"/>
      <c r="B85" s="35"/>
      <c r="C85" s="37"/>
      <c r="D85" s="36"/>
      <c r="E85" s="130"/>
      <c r="F85" s="130"/>
      <c r="G85" s="31"/>
      <c r="H85" s="31"/>
      <c r="I85" s="31"/>
      <c r="J85" s="247"/>
    </row>
    <row r="86" spans="1:49" s="14" customFormat="1" x14ac:dyDescent="0.25">
      <c r="A86" s="20"/>
      <c r="B86" s="35"/>
      <c r="C86" s="37"/>
      <c r="D86" s="36"/>
      <c r="E86" s="130"/>
      <c r="F86" s="130"/>
      <c r="G86" s="31"/>
      <c r="H86" s="31"/>
      <c r="I86" s="31"/>
      <c r="J86" s="247"/>
      <c r="AS86" s="38"/>
    </row>
    <row r="87" spans="1:49" x14ac:dyDescent="0.25">
      <c r="B87" s="35"/>
      <c r="C87" s="37"/>
      <c r="D87" s="36"/>
      <c r="E87" s="130"/>
      <c r="F87" s="130"/>
      <c r="G87" s="31"/>
      <c r="H87" s="31"/>
      <c r="I87" s="31"/>
      <c r="J87" s="247"/>
      <c r="AT87" s="2"/>
      <c r="AU87" s="2"/>
      <c r="AV87" s="2"/>
      <c r="AW87" s="2"/>
    </row>
    <row r="88" spans="1:49" x14ac:dyDescent="0.25">
      <c r="B88" s="35"/>
      <c r="C88" s="37"/>
      <c r="D88" s="36"/>
      <c r="E88" s="130"/>
      <c r="F88" s="130"/>
      <c r="G88" s="31"/>
      <c r="H88" s="31"/>
      <c r="I88" s="31"/>
      <c r="J88" s="247"/>
      <c r="AT88" s="2"/>
      <c r="AU88" s="2"/>
      <c r="AV88" s="2"/>
      <c r="AW88" s="2"/>
    </row>
    <row r="89" spans="1:49" x14ac:dyDescent="0.25">
      <c r="B89" s="35"/>
      <c r="C89" s="37"/>
      <c r="D89" s="36"/>
      <c r="E89" s="130"/>
      <c r="F89" s="130"/>
      <c r="G89" s="31"/>
      <c r="H89" s="31"/>
      <c r="I89" s="31"/>
      <c r="J89" s="247"/>
      <c r="AT89" s="2"/>
      <c r="AU89" s="2"/>
      <c r="AV89" s="2"/>
      <c r="AW89" s="2"/>
    </row>
    <row r="90" spans="1:49" x14ac:dyDescent="0.25">
      <c r="B90" s="35"/>
      <c r="C90" s="37"/>
      <c r="D90" s="36"/>
      <c r="E90" s="130"/>
      <c r="F90" s="130"/>
      <c r="G90" s="31"/>
      <c r="H90" s="31"/>
      <c r="I90" s="31"/>
      <c r="J90" s="247"/>
      <c r="AT90" s="2"/>
      <c r="AU90" s="2"/>
      <c r="AV90" s="2"/>
      <c r="AW90" s="2"/>
    </row>
    <row r="91" spans="1:49" x14ac:dyDescent="0.25">
      <c r="B91" s="35"/>
      <c r="C91" s="37"/>
      <c r="D91" s="36"/>
      <c r="E91" s="130"/>
      <c r="F91" s="130"/>
      <c r="G91" s="31"/>
      <c r="H91" s="31"/>
      <c r="I91" s="31"/>
      <c r="J91" s="247"/>
      <c r="AT91" s="2"/>
      <c r="AU91" s="2"/>
      <c r="AV91" s="2"/>
      <c r="AW91" s="2"/>
    </row>
    <row r="92" spans="1:49" x14ac:dyDescent="0.25">
      <c r="B92" s="35"/>
      <c r="C92" s="37"/>
      <c r="D92" s="36"/>
      <c r="E92" s="130"/>
      <c r="F92" s="130"/>
      <c r="G92" s="31"/>
      <c r="H92" s="31"/>
      <c r="I92" s="31"/>
      <c r="J92" s="247"/>
      <c r="AT92" s="2"/>
      <c r="AU92" s="2"/>
      <c r="AV92" s="2"/>
      <c r="AW92" s="2"/>
    </row>
    <row r="93" spans="1:49" x14ac:dyDescent="0.25">
      <c r="B93" s="35"/>
      <c r="C93" s="37"/>
      <c r="D93" s="36"/>
      <c r="E93" s="130"/>
      <c r="F93" s="130"/>
      <c r="G93" s="31"/>
      <c r="H93" s="31"/>
      <c r="I93" s="31"/>
      <c r="J93" s="247"/>
      <c r="AT93" s="2"/>
      <c r="AU93" s="2"/>
      <c r="AV93" s="2"/>
      <c r="AW93" s="2"/>
    </row>
    <row r="94" spans="1:49" x14ac:dyDescent="0.25">
      <c r="B94" s="35"/>
      <c r="C94" s="37"/>
      <c r="D94" s="36"/>
      <c r="E94" s="130"/>
      <c r="F94" s="130"/>
      <c r="G94" s="31"/>
      <c r="H94" s="31"/>
      <c r="I94" s="31"/>
      <c r="J94" s="247"/>
      <c r="AT94" s="2"/>
      <c r="AU94" s="2"/>
      <c r="AV94" s="2"/>
      <c r="AW94" s="2"/>
    </row>
    <row r="95" spans="1:49" x14ac:dyDescent="0.25">
      <c r="B95" s="35"/>
      <c r="C95" s="37"/>
      <c r="D95" s="36"/>
      <c r="E95" s="130"/>
      <c r="F95" s="130"/>
      <c r="G95" s="31"/>
      <c r="H95" s="31"/>
      <c r="I95" s="31"/>
      <c r="J95" s="247"/>
      <c r="AT95" s="2"/>
      <c r="AU95" s="2"/>
      <c r="AV95" s="2"/>
      <c r="AW95" s="2"/>
    </row>
    <row r="96" spans="1:49" x14ac:dyDescent="0.25">
      <c r="B96" s="35"/>
      <c r="C96" s="37"/>
      <c r="D96" s="36"/>
      <c r="E96" s="130"/>
      <c r="F96" s="130"/>
      <c r="G96" s="31"/>
      <c r="H96" s="31"/>
      <c r="I96" s="31"/>
      <c r="J96" s="247"/>
      <c r="AT96" s="2"/>
      <c r="AU96" s="2"/>
      <c r="AV96" s="2"/>
      <c r="AW96" s="2"/>
    </row>
    <row r="97" spans="2:10" s="2" customFormat="1" x14ac:dyDescent="0.25">
      <c r="B97" s="35"/>
      <c r="C97" s="37"/>
      <c r="D97" s="36"/>
      <c r="E97" s="130"/>
      <c r="F97" s="130"/>
      <c r="G97" s="31"/>
      <c r="H97" s="31"/>
      <c r="I97" s="31"/>
      <c r="J97" s="247"/>
    </row>
    <row r="98" spans="2:10" s="2" customFormat="1" x14ac:dyDescent="0.25">
      <c r="B98" s="35"/>
      <c r="C98" s="37"/>
      <c r="D98" s="36"/>
      <c r="E98" s="130"/>
      <c r="F98" s="130"/>
      <c r="G98" s="31"/>
      <c r="H98" s="31"/>
      <c r="I98" s="31"/>
      <c r="J98" s="247"/>
    </row>
    <row r="99" spans="2:10" s="2" customFormat="1" x14ac:dyDescent="0.25">
      <c r="B99" s="35"/>
      <c r="C99" s="37"/>
      <c r="D99" s="36"/>
      <c r="E99" s="130"/>
      <c r="F99" s="130"/>
      <c r="G99" s="31"/>
      <c r="H99" s="31"/>
      <c r="I99" s="31"/>
      <c r="J99" s="247"/>
    </row>
    <row r="100" spans="2:10" s="2" customFormat="1" x14ac:dyDescent="0.25">
      <c r="B100" s="35"/>
      <c r="C100" s="37"/>
      <c r="D100" s="36"/>
      <c r="E100" s="131"/>
      <c r="F100" s="131"/>
      <c r="G100" s="31"/>
      <c r="H100" s="31"/>
      <c r="I100" s="31"/>
      <c r="J100" s="247"/>
    </row>
    <row r="101" spans="2:10" s="2" customFormat="1" x14ac:dyDescent="0.25">
      <c r="B101" s="35"/>
      <c r="C101" s="37"/>
      <c r="D101" s="36"/>
      <c r="E101" s="130"/>
      <c r="F101" s="130"/>
      <c r="G101" s="31"/>
      <c r="H101" s="31"/>
      <c r="I101" s="31"/>
      <c r="J101" s="247"/>
    </row>
    <row r="102" spans="2:10" s="2" customFormat="1" x14ac:dyDescent="0.25">
      <c r="B102" s="35"/>
      <c r="C102" s="37"/>
      <c r="D102" s="36"/>
      <c r="E102" s="130"/>
      <c r="F102" s="130"/>
      <c r="G102" s="31"/>
      <c r="H102" s="31"/>
      <c r="I102" s="31"/>
      <c r="J102" s="247"/>
    </row>
    <row r="103" spans="2:10" s="2" customFormat="1" x14ac:dyDescent="0.25">
      <c r="B103" s="35"/>
      <c r="C103" s="37"/>
      <c r="D103" s="36"/>
      <c r="E103" s="130"/>
      <c r="F103" s="130"/>
      <c r="G103" s="31"/>
      <c r="H103" s="31"/>
      <c r="I103" s="31"/>
      <c r="J103" s="247"/>
    </row>
    <row r="104" spans="2:10" s="2" customFormat="1" x14ac:dyDescent="0.25">
      <c r="B104" s="35"/>
      <c r="C104" s="37"/>
      <c r="D104" s="36"/>
      <c r="E104" s="131"/>
      <c r="F104" s="131"/>
      <c r="G104" s="31"/>
      <c r="H104" s="31"/>
      <c r="I104" s="31"/>
      <c r="J104" s="247"/>
    </row>
    <row r="105" spans="2:10" s="2" customFormat="1" x14ac:dyDescent="0.25">
      <c r="B105" s="35"/>
      <c r="C105" s="37"/>
      <c r="D105" s="36"/>
      <c r="E105" s="130"/>
      <c r="F105" s="130"/>
      <c r="G105" s="31"/>
      <c r="H105" s="31"/>
      <c r="I105" s="31"/>
      <c r="J105" s="247"/>
    </row>
    <row r="106" spans="2:10" s="2" customFormat="1" x14ac:dyDescent="0.25">
      <c r="B106" s="35"/>
      <c r="C106" s="37"/>
      <c r="D106" s="36"/>
      <c r="E106" s="130"/>
      <c r="F106" s="130"/>
      <c r="G106" s="31"/>
      <c r="H106" s="31"/>
      <c r="I106" s="31"/>
      <c r="J106" s="247"/>
    </row>
    <row r="107" spans="2:10" s="2" customFormat="1" x14ac:dyDescent="0.25">
      <c r="B107" s="35"/>
      <c r="C107" s="37"/>
      <c r="D107" s="36"/>
      <c r="E107" s="130"/>
      <c r="F107" s="130"/>
      <c r="G107" s="31"/>
      <c r="H107" s="31"/>
      <c r="I107" s="31"/>
      <c r="J107" s="247"/>
    </row>
    <row r="108" spans="2:10" s="2" customFormat="1" x14ac:dyDescent="0.25">
      <c r="B108" s="35"/>
      <c r="C108" s="37"/>
      <c r="D108" s="36"/>
      <c r="E108" s="130"/>
      <c r="F108" s="130"/>
      <c r="G108" s="31"/>
      <c r="H108" s="31"/>
      <c r="I108" s="31"/>
      <c r="J108" s="247"/>
    </row>
    <row r="109" spans="2:10" s="2" customFormat="1" x14ac:dyDescent="0.25">
      <c r="B109" s="35"/>
      <c r="C109" s="37"/>
      <c r="D109" s="36"/>
      <c r="E109" s="130"/>
      <c r="F109" s="130"/>
      <c r="G109" s="31"/>
      <c r="H109" s="31"/>
      <c r="I109" s="31"/>
      <c r="J109" s="247"/>
    </row>
    <row r="110" spans="2:10" s="2" customFormat="1" x14ac:dyDescent="0.25">
      <c r="B110" s="35"/>
      <c r="C110" s="37"/>
      <c r="D110" s="36"/>
      <c r="E110" s="130"/>
      <c r="F110" s="130"/>
      <c r="G110" s="31"/>
      <c r="H110" s="31"/>
      <c r="I110" s="31"/>
      <c r="J110" s="247"/>
    </row>
    <row r="111" spans="2:10" s="2" customFormat="1" ht="56.25" customHeight="1" x14ac:dyDescent="0.25">
      <c r="B111" s="35"/>
      <c r="C111" s="37"/>
      <c r="D111" s="36"/>
      <c r="E111" s="130"/>
      <c r="F111" s="130"/>
      <c r="G111" s="31"/>
      <c r="H111" s="31"/>
      <c r="I111" s="31"/>
      <c r="J111" s="247"/>
    </row>
    <row r="112" spans="2:10" s="2" customFormat="1" x14ac:dyDescent="0.25">
      <c r="B112" s="35"/>
      <c r="C112" s="37"/>
      <c r="D112" s="36"/>
      <c r="E112" s="130"/>
      <c r="F112" s="130"/>
      <c r="G112" s="31"/>
      <c r="H112" s="31"/>
      <c r="I112" s="31"/>
      <c r="J112" s="247"/>
    </row>
    <row r="113" spans="2:10" s="2" customFormat="1" x14ac:dyDescent="0.25">
      <c r="B113" s="35"/>
      <c r="C113" s="37"/>
      <c r="D113" s="36"/>
      <c r="E113" s="130"/>
      <c r="F113" s="130"/>
      <c r="G113" s="31"/>
      <c r="H113" s="31"/>
      <c r="I113" s="31"/>
      <c r="J113" s="247"/>
    </row>
    <row r="114" spans="2:10" s="2" customFormat="1" x14ac:dyDescent="0.25">
      <c r="B114" s="35"/>
      <c r="C114" s="37"/>
      <c r="D114" s="36"/>
      <c r="E114" s="130"/>
      <c r="F114" s="130"/>
      <c r="G114" s="31"/>
      <c r="H114" s="31"/>
      <c r="I114" s="31"/>
      <c r="J114" s="247"/>
    </row>
    <row r="115" spans="2:10" s="2" customFormat="1" x14ac:dyDescent="0.25">
      <c r="B115" s="35"/>
      <c r="C115" s="37"/>
      <c r="D115" s="36"/>
      <c r="E115" s="130"/>
      <c r="F115" s="130"/>
      <c r="G115" s="31"/>
      <c r="H115" s="31"/>
      <c r="I115" s="31"/>
      <c r="J115" s="247"/>
    </row>
    <row r="116" spans="2:10" s="2" customFormat="1" x14ac:dyDescent="0.25">
      <c r="B116" s="35"/>
      <c r="C116" s="37"/>
      <c r="D116" s="36"/>
      <c r="E116" s="130"/>
      <c r="F116" s="130"/>
      <c r="G116" s="31"/>
      <c r="H116" s="31"/>
      <c r="I116" s="31"/>
      <c r="J116" s="247"/>
    </row>
    <row r="117" spans="2:10" s="2" customFormat="1" x14ac:dyDescent="0.25">
      <c r="B117" s="35"/>
      <c r="C117" s="37"/>
      <c r="D117" s="36"/>
      <c r="E117" s="130"/>
      <c r="F117" s="130"/>
      <c r="G117" s="31"/>
      <c r="H117" s="31"/>
      <c r="I117" s="31"/>
      <c r="J117" s="247"/>
    </row>
    <row r="118" spans="2:10" s="2" customFormat="1" x14ac:dyDescent="0.25">
      <c r="B118" s="35"/>
      <c r="C118" s="37"/>
      <c r="D118" s="36"/>
      <c r="E118" s="130"/>
      <c r="F118" s="130"/>
      <c r="G118" s="31"/>
      <c r="H118" s="31"/>
      <c r="I118" s="31"/>
      <c r="J118" s="247"/>
    </row>
    <row r="119" spans="2:10" s="2" customFormat="1" x14ac:dyDescent="0.25">
      <c r="B119" s="35"/>
      <c r="C119" s="37"/>
      <c r="D119" s="36"/>
      <c r="E119" s="130"/>
      <c r="F119" s="130"/>
      <c r="G119" s="31"/>
      <c r="H119" s="31"/>
      <c r="I119" s="31"/>
      <c r="J119" s="247"/>
    </row>
    <row r="120" spans="2:10" s="2" customFormat="1" x14ac:dyDescent="0.25">
      <c r="B120" s="35"/>
      <c r="C120" s="37"/>
      <c r="D120" s="36"/>
      <c r="E120" s="131"/>
      <c r="F120" s="131"/>
      <c r="G120" s="31"/>
      <c r="H120" s="31"/>
      <c r="I120" s="31"/>
      <c r="J120" s="247"/>
    </row>
    <row r="121" spans="2:10" s="2" customFormat="1" x14ac:dyDescent="0.25">
      <c r="B121" s="35"/>
      <c r="C121" s="37"/>
      <c r="D121" s="36"/>
      <c r="E121" s="130"/>
      <c r="F121" s="130"/>
      <c r="G121" s="31"/>
      <c r="H121" s="31"/>
      <c r="I121" s="31"/>
      <c r="J121" s="247"/>
    </row>
    <row r="122" spans="2:10" s="2" customFormat="1" x14ac:dyDescent="0.25">
      <c r="B122" s="35"/>
      <c r="C122" s="37"/>
      <c r="D122" s="36"/>
      <c r="E122" s="130"/>
      <c r="F122" s="130"/>
      <c r="G122" s="31"/>
      <c r="H122" s="31"/>
      <c r="I122" s="31"/>
      <c r="J122" s="247"/>
    </row>
    <row r="123" spans="2:10" s="2" customFormat="1" x14ac:dyDescent="0.25">
      <c r="B123" s="35"/>
      <c r="C123" s="37"/>
      <c r="D123" s="36"/>
      <c r="E123" s="130"/>
      <c r="F123" s="130"/>
      <c r="G123" s="31"/>
      <c r="H123" s="31"/>
      <c r="I123" s="31"/>
      <c r="J123" s="247"/>
    </row>
    <row r="124" spans="2:10" s="2" customFormat="1" x14ac:dyDescent="0.25">
      <c r="B124" s="35"/>
      <c r="C124" s="37"/>
      <c r="D124" s="36"/>
      <c r="E124" s="130"/>
      <c r="F124" s="130"/>
      <c r="G124" s="31"/>
      <c r="H124" s="31"/>
      <c r="I124" s="31"/>
      <c r="J124" s="247"/>
    </row>
    <row r="125" spans="2:10" s="2" customFormat="1" x14ac:dyDescent="0.25">
      <c r="B125" s="35"/>
      <c r="C125" s="37"/>
      <c r="D125" s="36"/>
      <c r="E125" s="130"/>
      <c r="F125" s="130"/>
      <c r="G125" s="31"/>
      <c r="H125" s="31"/>
      <c r="I125" s="31"/>
      <c r="J125" s="247"/>
    </row>
    <row r="126" spans="2:10" s="2" customFormat="1" x14ac:dyDescent="0.25">
      <c r="B126" s="35"/>
      <c r="C126" s="37"/>
      <c r="D126" s="36"/>
      <c r="E126" s="130"/>
      <c r="F126" s="130"/>
      <c r="G126" s="31"/>
      <c r="H126" s="31"/>
      <c r="I126" s="31"/>
      <c r="J126" s="247"/>
    </row>
    <row r="127" spans="2:10" s="2" customFormat="1" x14ac:dyDescent="0.25">
      <c r="B127" s="35"/>
      <c r="C127" s="37"/>
      <c r="D127" s="36"/>
      <c r="E127" s="132"/>
      <c r="F127" s="132"/>
      <c r="G127" s="31"/>
      <c r="H127" s="31"/>
      <c r="I127" s="31"/>
      <c r="J127" s="247"/>
    </row>
    <row r="128" spans="2:10" s="2" customFormat="1" x14ac:dyDescent="0.25">
      <c r="B128" s="35"/>
      <c r="C128" s="37"/>
      <c r="D128" s="36"/>
      <c r="E128" s="133"/>
      <c r="F128" s="133"/>
      <c r="G128" s="31"/>
      <c r="H128" s="31"/>
      <c r="I128" s="31"/>
      <c r="J128" s="247"/>
    </row>
    <row r="129" spans="2:10" s="2" customFormat="1" x14ac:dyDescent="0.25">
      <c r="B129" s="35"/>
      <c r="C129" s="37"/>
      <c r="D129" s="36"/>
      <c r="E129" s="130"/>
      <c r="F129" s="130"/>
      <c r="G129" s="31"/>
      <c r="H129" s="31"/>
      <c r="I129" s="31"/>
      <c r="J129" s="247"/>
    </row>
    <row r="130" spans="2:10" s="2" customFormat="1" x14ac:dyDescent="0.25">
      <c r="B130" s="35"/>
      <c r="C130" s="37"/>
      <c r="D130" s="36"/>
      <c r="E130" s="130"/>
      <c r="F130" s="130"/>
      <c r="G130" s="31"/>
      <c r="H130" s="31"/>
      <c r="I130" s="31"/>
      <c r="J130" s="247"/>
    </row>
    <row r="131" spans="2:10" s="2" customFormat="1" x14ac:dyDescent="0.25">
      <c r="B131" s="35"/>
      <c r="C131" s="37"/>
      <c r="D131" s="36"/>
      <c r="E131" s="130"/>
      <c r="F131" s="130"/>
      <c r="G131" s="31"/>
      <c r="H131" s="31"/>
      <c r="I131" s="31"/>
      <c r="J131" s="247"/>
    </row>
    <row r="132" spans="2:10" s="2" customFormat="1" x14ac:dyDescent="0.25">
      <c r="B132" s="35"/>
      <c r="C132" s="37"/>
      <c r="D132" s="36"/>
      <c r="E132" s="131"/>
      <c r="F132" s="131"/>
      <c r="G132" s="31"/>
      <c r="H132" s="31"/>
      <c r="I132" s="31"/>
      <c r="J132" s="247"/>
    </row>
    <row r="133" spans="2:10" s="2" customFormat="1" x14ac:dyDescent="0.25">
      <c r="B133" s="35"/>
      <c r="C133" s="37"/>
      <c r="D133" s="36"/>
      <c r="E133" s="130"/>
      <c r="F133" s="130"/>
      <c r="G133" s="31"/>
      <c r="H133" s="31"/>
      <c r="I133" s="31"/>
      <c r="J133" s="247"/>
    </row>
    <row r="134" spans="2:10" s="2" customFormat="1" x14ac:dyDescent="0.25">
      <c r="B134" s="35"/>
      <c r="C134" s="37"/>
      <c r="D134" s="36"/>
      <c r="E134" s="130"/>
      <c r="F134" s="130"/>
      <c r="G134" s="31"/>
      <c r="H134" s="31"/>
      <c r="I134" s="31"/>
      <c r="J134" s="247"/>
    </row>
    <row r="135" spans="2:10" s="2" customFormat="1" x14ac:dyDescent="0.25">
      <c r="B135" s="35"/>
      <c r="C135" s="37"/>
      <c r="D135" s="36"/>
      <c r="E135" s="130"/>
      <c r="F135" s="130"/>
      <c r="G135" s="31"/>
      <c r="H135" s="31"/>
      <c r="I135" s="31"/>
      <c r="J135" s="247"/>
    </row>
    <row r="136" spans="2:10" s="2" customFormat="1" x14ac:dyDescent="0.25">
      <c r="B136" s="35"/>
      <c r="C136" s="37"/>
      <c r="D136" s="36"/>
      <c r="E136" s="130"/>
      <c r="F136" s="130"/>
      <c r="G136" s="31"/>
      <c r="H136" s="31"/>
      <c r="I136" s="31"/>
      <c r="J136" s="247"/>
    </row>
    <row r="137" spans="2:10" s="2" customFormat="1" x14ac:dyDescent="0.25">
      <c r="B137" s="35"/>
      <c r="C137" s="37"/>
      <c r="D137" s="36"/>
      <c r="E137" s="130"/>
      <c r="F137" s="130"/>
      <c r="G137" s="31"/>
      <c r="H137" s="31"/>
      <c r="I137" s="31"/>
      <c r="J137" s="247"/>
    </row>
    <row r="138" spans="2:10" s="2" customFormat="1" x14ac:dyDescent="0.25">
      <c r="B138" s="35"/>
      <c r="C138" s="37"/>
      <c r="D138" s="36"/>
      <c r="E138" s="130"/>
      <c r="F138" s="130"/>
      <c r="G138" s="31"/>
      <c r="H138" s="31"/>
      <c r="I138" s="31"/>
      <c r="J138" s="247"/>
    </row>
    <row r="139" spans="2:10" s="2" customFormat="1" x14ac:dyDescent="0.25">
      <c r="B139" s="35"/>
      <c r="C139" s="37"/>
      <c r="D139" s="36"/>
      <c r="E139" s="130"/>
      <c r="F139" s="130"/>
      <c r="G139" s="31"/>
      <c r="H139" s="31"/>
      <c r="I139" s="31"/>
      <c r="J139" s="247"/>
    </row>
    <row r="140" spans="2:10" s="2" customFormat="1" x14ac:dyDescent="0.25">
      <c r="B140" s="35"/>
      <c r="C140" s="37"/>
      <c r="D140" s="36"/>
      <c r="E140" s="130"/>
      <c r="F140" s="130"/>
      <c r="G140" s="31"/>
      <c r="H140" s="31"/>
      <c r="I140" s="31"/>
      <c r="J140" s="247"/>
    </row>
    <row r="141" spans="2:10" s="2" customFormat="1" x14ac:dyDescent="0.25">
      <c r="B141" s="35"/>
      <c r="C141" s="37"/>
      <c r="D141" s="36"/>
      <c r="E141" s="130"/>
      <c r="F141" s="130"/>
      <c r="G141" s="31"/>
      <c r="H141" s="31"/>
      <c r="I141" s="31"/>
      <c r="J141" s="247"/>
    </row>
    <row r="142" spans="2:10" s="2" customFormat="1" x14ac:dyDescent="0.25">
      <c r="B142" s="35"/>
      <c r="C142" s="37"/>
      <c r="D142" s="36"/>
      <c r="E142" s="130"/>
      <c r="F142" s="130"/>
      <c r="G142" s="31"/>
      <c r="H142" s="31"/>
      <c r="I142" s="31"/>
      <c r="J142" s="247"/>
    </row>
    <row r="143" spans="2:10" s="2" customFormat="1" x14ac:dyDescent="0.25">
      <c r="B143" s="35"/>
      <c r="C143" s="37"/>
      <c r="D143" s="36"/>
      <c r="E143" s="131"/>
      <c r="F143" s="131"/>
      <c r="G143" s="31"/>
      <c r="H143" s="31"/>
      <c r="I143" s="31"/>
      <c r="J143" s="247"/>
    </row>
    <row r="144" spans="2:10" s="2" customFormat="1" x14ac:dyDescent="0.25">
      <c r="B144" s="35"/>
      <c r="C144" s="37"/>
      <c r="D144" s="36"/>
      <c r="E144" s="134"/>
      <c r="F144" s="134"/>
      <c r="G144" s="31"/>
      <c r="H144" s="31"/>
      <c r="I144" s="31"/>
      <c r="J144" s="247"/>
    </row>
    <row r="145" spans="2:10" s="2" customFormat="1" x14ac:dyDescent="0.25">
      <c r="B145" s="35"/>
      <c r="C145" s="37"/>
      <c r="D145" s="36"/>
      <c r="E145" s="135"/>
      <c r="F145" s="135"/>
      <c r="G145" s="31"/>
      <c r="H145" s="31"/>
      <c r="I145" s="31"/>
      <c r="J145" s="247"/>
    </row>
    <row r="146" spans="2:10" s="2" customFormat="1" x14ac:dyDescent="0.25">
      <c r="B146" s="35"/>
      <c r="C146" s="37"/>
      <c r="D146" s="36"/>
      <c r="E146" s="135"/>
      <c r="F146" s="135"/>
      <c r="G146" s="31"/>
      <c r="H146" s="31"/>
      <c r="I146" s="31"/>
      <c r="J146" s="247"/>
    </row>
    <row r="147" spans="2:10" s="2" customFormat="1" x14ac:dyDescent="0.25">
      <c r="B147" s="35"/>
      <c r="C147" s="37"/>
      <c r="D147" s="36"/>
      <c r="E147" s="135"/>
      <c r="F147" s="135"/>
      <c r="G147" s="31"/>
      <c r="H147" s="31"/>
      <c r="I147" s="31"/>
      <c r="J147" s="247"/>
    </row>
    <row r="148" spans="2:10" s="2" customFormat="1" x14ac:dyDescent="0.25">
      <c r="B148" s="35"/>
      <c r="C148" s="37"/>
      <c r="D148" s="36"/>
      <c r="E148" s="135"/>
      <c r="F148" s="135"/>
      <c r="G148" s="31"/>
      <c r="H148" s="31"/>
      <c r="I148" s="31"/>
      <c r="J148" s="247"/>
    </row>
    <row r="149" spans="2:10" s="2" customFormat="1" x14ac:dyDescent="0.25">
      <c r="B149" s="35"/>
      <c r="C149" s="37"/>
      <c r="D149" s="36"/>
      <c r="E149" s="135"/>
      <c r="F149" s="135"/>
      <c r="G149" s="31"/>
      <c r="H149" s="31"/>
      <c r="I149" s="31"/>
      <c r="J149" s="247"/>
    </row>
    <row r="150" spans="2:10" s="2" customFormat="1" x14ac:dyDescent="0.25">
      <c r="B150" s="35"/>
      <c r="C150" s="37"/>
      <c r="D150" s="36"/>
      <c r="E150" s="135"/>
      <c r="F150" s="135"/>
      <c r="G150" s="31"/>
      <c r="H150" s="31"/>
      <c r="I150" s="31"/>
      <c r="J150" s="247"/>
    </row>
    <row r="151" spans="2:10" s="2" customFormat="1" x14ac:dyDescent="0.25">
      <c r="B151" s="35"/>
      <c r="C151" s="37"/>
      <c r="D151" s="36"/>
      <c r="E151" s="135"/>
      <c r="F151" s="135"/>
      <c r="G151" s="31"/>
      <c r="H151" s="31"/>
      <c r="I151" s="31"/>
      <c r="J151" s="247"/>
    </row>
    <row r="152" spans="2:10" s="2" customFormat="1" x14ac:dyDescent="0.25">
      <c r="B152" s="35"/>
      <c r="C152" s="37"/>
      <c r="D152" s="36"/>
      <c r="E152" s="135"/>
      <c r="F152" s="135"/>
      <c r="G152" s="31"/>
      <c r="H152" s="31"/>
      <c r="I152" s="31"/>
      <c r="J152" s="247"/>
    </row>
    <row r="153" spans="2:10" s="2" customFormat="1" x14ac:dyDescent="0.25">
      <c r="B153" s="35"/>
      <c r="C153" s="37"/>
      <c r="D153" s="36"/>
      <c r="E153" s="135"/>
      <c r="F153" s="135"/>
      <c r="G153" s="31"/>
      <c r="H153" s="31"/>
      <c r="I153" s="31"/>
      <c r="J153" s="247"/>
    </row>
    <row r="154" spans="2:10" s="2" customFormat="1" x14ac:dyDescent="0.25">
      <c r="B154" s="35"/>
      <c r="C154" s="37"/>
      <c r="D154" s="36"/>
      <c r="E154" s="135"/>
      <c r="F154" s="135"/>
      <c r="G154" s="31"/>
      <c r="H154" s="31"/>
      <c r="I154" s="31"/>
      <c r="J154" s="247"/>
    </row>
    <row r="155" spans="2:10" s="2" customFormat="1" x14ac:dyDescent="0.25">
      <c r="B155" s="35"/>
      <c r="C155" s="37"/>
      <c r="D155" s="36"/>
      <c r="E155" s="135"/>
      <c r="F155" s="135"/>
      <c r="G155" s="31"/>
      <c r="H155" s="31"/>
      <c r="I155" s="31"/>
      <c r="J155" s="247"/>
    </row>
    <row r="156" spans="2:10" s="2" customFormat="1" x14ac:dyDescent="0.25">
      <c r="B156" s="35"/>
      <c r="C156" s="37"/>
      <c r="D156" s="36"/>
      <c r="E156" s="135"/>
      <c r="F156" s="135"/>
      <c r="G156" s="31"/>
      <c r="H156" s="31"/>
      <c r="I156" s="31"/>
      <c r="J156" s="247"/>
    </row>
    <row r="157" spans="2:10" s="2" customFormat="1" x14ac:dyDescent="0.25">
      <c r="B157" s="35"/>
      <c r="C157" s="37"/>
      <c r="D157" s="36"/>
      <c r="E157" s="135"/>
      <c r="F157" s="135"/>
      <c r="G157" s="31"/>
      <c r="H157" s="31"/>
      <c r="I157" s="31"/>
      <c r="J157" s="247"/>
    </row>
    <row r="158" spans="2:10" s="2" customFormat="1" x14ac:dyDescent="0.25">
      <c r="B158" s="35"/>
      <c r="C158" s="37"/>
      <c r="D158" s="36"/>
      <c r="E158" s="131"/>
      <c r="F158" s="131"/>
      <c r="G158" s="31"/>
      <c r="H158" s="31"/>
      <c r="I158" s="31"/>
      <c r="J158" s="247"/>
    </row>
    <row r="159" spans="2:10" s="2" customFormat="1" x14ac:dyDescent="0.25">
      <c r="B159" s="35"/>
      <c r="C159" s="37"/>
      <c r="D159" s="36"/>
      <c r="E159" s="130"/>
      <c r="F159" s="130"/>
      <c r="G159" s="31"/>
      <c r="H159" s="31"/>
      <c r="I159" s="31"/>
      <c r="J159" s="247"/>
    </row>
    <row r="160" spans="2:10" s="2" customFormat="1" x14ac:dyDescent="0.25">
      <c r="B160" s="35"/>
      <c r="C160" s="37"/>
      <c r="D160" s="36"/>
      <c r="E160" s="130"/>
      <c r="F160" s="130"/>
      <c r="G160" s="31"/>
      <c r="H160" s="31"/>
      <c r="I160" s="31"/>
      <c r="J160" s="247"/>
    </row>
    <row r="161" spans="2:10" s="2" customFormat="1" x14ac:dyDescent="0.25">
      <c r="B161" s="35"/>
      <c r="C161" s="37"/>
      <c r="D161" s="36"/>
      <c r="E161" s="130"/>
      <c r="F161" s="130"/>
      <c r="G161" s="31"/>
      <c r="H161" s="31"/>
      <c r="I161" s="31"/>
      <c r="J161" s="247"/>
    </row>
    <row r="162" spans="2:10" s="2" customFormat="1" x14ac:dyDescent="0.25">
      <c r="B162" s="35"/>
      <c r="C162" s="37"/>
      <c r="D162" s="36"/>
      <c r="E162" s="130"/>
      <c r="F162" s="130"/>
      <c r="G162" s="31"/>
      <c r="H162" s="31"/>
      <c r="I162" s="31"/>
      <c r="J162" s="247"/>
    </row>
    <row r="163" spans="2:10" s="2" customFormat="1" x14ac:dyDescent="0.25">
      <c r="B163" s="35"/>
      <c r="C163" s="37"/>
      <c r="D163" s="36"/>
      <c r="E163" s="130"/>
      <c r="F163" s="130"/>
      <c r="G163" s="31"/>
      <c r="H163" s="31"/>
      <c r="I163" s="31"/>
      <c r="J163" s="247"/>
    </row>
    <row r="164" spans="2:10" s="2" customFormat="1" x14ac:dyDescent="0.25">
      <c r="B164" s="35"/>
      <c r="C164" s="37"/>
      <c r="D164" s="36"/>
      <c r="E164" s="130"/>
      <c r="F164" s="130"/>
      <c r="G164" s="31"/>
      <c r="H164" s="31"/>
      <c r="I164" s="31"/>
      <c r="J164" s="247"/>
    </row>
    <row r="165" spans="2:10" s="2" customFormat="1" x14ac:dyDescent="0.25">
      <c r="B165" s="35"/>
      <c r="C165" s="37"/>
      <c r="D165" s="36"/>
      <c r="E165" s="130"/>
      <c r="F165" s="130"/>
      <c r="G165" s="31"/>
      <c r="H165" s="31"/>
      <c r="I165" s="31"/>
      <c r="J165" s="247"/>
    </row>
    <row r="166" spans="2:10" s="2" customFormat="1" x14ac:dyDescent="0.25">
      <c r="B166" s="35"/>
      <c r="C166" s="37"/>
      <c r="D166" s="36"/>
      <c r="E166" s="130"/>
      <c r="F166" s="130"/>
      <c r="G166" s="31"/>
      <c r="H166" s="31"/>
      <c r="I166" s="31"/>
      <c r="J166" s="247"/>
    </row>
    <row r="167" spans="2:10" s="2" customFormat="1" x14ac:dyDescent="0.25">
      <c r="B167" s="35"/>
      <c r="C167" s="37"/>
      <c r="D167" s="36"/>
      <c r="E167" s="130"/>
      <c r="F167" s="130"/>
      <c r="G167" s="31"/>
      <c r="H167" s="31"/>
      <c r="I167" s="31"/>
      <c r="J167" s="247"/>
    </row>
    <row r="168" spans="2:10" s="2" customFormat="1" x14ac:dyDescent="0.25">
      <c r="B168" s="35"/>
      <c r="C168" s="37"/>
      <c r="D168" s="36"/>
      <c r="E168" s="136"/>
      <c r="F168" s="136"/>
      <c r="G168" s="31"/>
      <c r="H168" s="31"/>
      <c r="I168" s="31"/>
      <c r="J168" s="247"/>
    </row>
    <row r="169" spans="2:10" s="2" customFormat="1" x14ac:dyDescent="0.25">
      <c r="B169" s="35"/>
      <c r="C169" s="37"/>
      <c r="D169" s="36"/>
      <c r="E169" s="136"/>
      <c r="F169" s="136"/>
      <c r="G169" s="31"/>
      <c r="H169" s="31"/>
      <c r="I169" s="31"/>
      <c r="J169" s="247"/>
    </row>
    <row r="170" spans="2:10" s="2" customFormat="1" x14ac:dyDescent="0.25">
      <c r="B170" s="35"/>
      <c r="C170" s="37"/>
      <c r="D170" s="36"/>
      <c r="E170" s="132"/>
      <c r="F170" s="132"/>
      <c r="G170" s="31"/>
      <c r="H170" s="31"/>
      <c r="I170" s="31"/>
      <c r="J170" s="247"/>
    </row>
    <row r="171" spans="2:10" s="2" customFormat="1" x14ac:dyDescent="0.25">
      <c r="B171" s="35"/>
      <c r="C171" s="37"/>
      <c r="D171" s="36"/>
      <c r="E171" s="130"/>
      <c r="F171" s="130"/>
      <c r="G171" s="31"/>
      <c r="H171" s="31"/>
      <c r="I171" s="31"/>
      <c r="J171" s="247"/>
    </row>
    <row r="172" spans="2:10" s="2" customFormat="1" x14ac:dyDescent="0.25">
      <c r="B172" s="35"/>
      <c r="C172" s="37"/>
      <c r="D172" s="36"/>
      <c r="E172" s="131"/>
      <c r="F172" s="131"/>
      <c r="G172" s="31"/>
      <c r="H172" s="31"/>
      <c r="I172" s="31"/>
      <c r="J172" s="247"/>
    </row>
    <row r="173" spans="2:10" s="2" customFormat="1" x14ac:dyDescent="0.25">
      <c r="B173" s="25"/>
      <c r="C173" s="22"/>
      <c r="D173" s="21"/>
      <c r="E173" s="134"/>
      <c r="F173" s="134"/>
      <c r="G173" s="23"/>
      <c r="H173" s="23"/>
      <c r="I173" s="23"/>
      <c r="J173" s="250"/>
    </row>
    <row r="174" spans="2:10" s="2" customFormat="1" x14ac:dyDescent="0.25">
      <c r="B174" s="25"/>
      <c r="C174" s="22"/>
      <c r="D174" s="21"/>
      <c r="E174" s="134"/>
      <c r="F174" s="134"/>
      <c r="G174" s="23"/>
      <c r="H174" s="23"/>
      <c r="I174" s="23"/>
      <c r="J174" s="250"/>
    </row>
    <row r="175" spans="2:10" s="2" customFormat="1" x14ac:dyDescent="0.25">
      <c r="B175" s="25"/>
      <c r="C175" s="22"/>
      <c r="D175" s="21"/>
      <c r="E175" s="134"/>
      <c r="F175" s="134"/>
      <c r="G175" s="23"/>
      <c r="H175" s="23"/>
      <c r="I175" s="23"/>
      <c r="J175" s="250"/>
    </row>
    <row r="176" spans="2:10" s="2" customFormat="1" x14ac:dyDescent="0.25">
      <c r="B176" s="25"/>
      <c r="C176" s="22"/>
      <c r="D176" s="21"/>
      <c r="E176" s="130"/>
      <c r="F176" s="130"/>
      <c r="G176" s="23"/>
      <c r="H176" s="23"/>
      <c r="I176" s="23"/>
      <c r="J176" s="250"/>
    </row>
    <row r="177" spans="5:6" s="2" customFormat="1" x14ac:dyDescent="0.2">
      <c r="E177" s="131"/>
      <c r="F177" s="131"/>
    </row>
    <row r="178" spans="5:6" s="2" customFormat="1" ht="15" x14ac:dyDescent="0.2">
      <c r="E178" s="130"/>
      <c r="F178" s="130"/>
    </row>
    <row r="179" spans="5:6" s="2" customFormat="1" ht="15" x14ac:dyDescent="0.2">
      <c r="E179" s="130"/>
      <c r="F179" s="130"/>
    </row>
    <row r="180" spans="5:6" s="2" customFormat="1" x14ac:dyDescent="0.2">
      <c r="E180" s="131"/>
      <c r="F180" s="131"/>
    </row>
    <row r="181" spans="5:6" s="2" customFormat="1" ht="15" x14ac:dyDescent="0.2">
      <c r="E181" s="130"/>
      <c r="F181" s="130"/>
    </row>
    <row r="182" spans="5:6" s="2" customFormat="1" ht="15" x14ac:dyDescent="0.2">
      <c r="E182" s="130"/>
      <c r="F182" s="130"/>
    </row>
    <row r="183" spans="5:6" s="2" customFormat="1" ht="15" x14ac:dyDescent="0.2">
      <c r="E183" s="130"/>
      <c r="F183" s="130"/>
    </row>
    <row r="184" spans="5:6" s="2" customFormat="1" ht="15" x14ac:dyDescent="0.2">
      <c r="E184" s="130"/>
      <c r="F184" s="130"/>
    </row>
    <row r="185" spans="5:6" s="2" customFormat="1" ht="15" x14ac:dyDescent="0.2">
      <c r="E185" s="130"/>
      <c r="F185" s="130"/>
    </row>
    <row r="186" spans="5:6" s="2" customFormat="1" ht="15" x14ac:dyDescent="0.2">
      <c r="E186" s="130"/>
      <c r="F186" s="130"/>
    </row>
    <row r="187" spans="5:6" s="2" customFormat="1" x14ac:dyDescent="0.2">
      <c r="E187" s="131"/>
      <c r="F187" s="131"/>
    </row>
    <row r="188" spans="5:6" s="2" customFormat="1" ht="15" x14ac:dyDescent="0.2">
      <c r="E188" s="134"/>
      <c r="F188" s="134"/>
    </row>
    <row r="189" spans="5:6" s="2" customFormat="1" ht="15" x14ac:dyDescent="0.2">
      <c r="E189" s="134"/>
      <c r="F189" s="134"/>
    </row>
    <row r="190" spans="5:6" s="2" customFormat="1" ht="15" x14ac:dyDescent="0.2">
      <c r="E190" s="134"/>
      <c r="F190" s="134"/>
    </row>
    <row r="191" spans="5:6" s="2" customFormat="1" ht="15" x14ac:dyDescent="0.2">
      <c r="E191" s="134"/>
      <c r="F191" s="134"/>
    </row>
    <row r="192" spans="5:6" s="2" customFormat="1" ht="15" x14ac:dyDescent="0.2">
      <c r="E192" s="134"/>
      <c r="F192" s="134"/>
    </row>
    <row r="193" spans="5:6" s="2" customFormat="1" ht="15" x14ac:dyDescent="0.2">
      <c r="E193" s="130"/>
      <c r="F193" s="130"/>
    </row>
    <row r="194" spans="5:6" s="2" customFormat="1" ht="15" x14ac:dyDescent="0.2">
      <c r="E194" s="130"/>
      <c r="F194" s="130"/>
    </row>
    <row r="195" spans="5:6" s="2" customFormat="1" ht="15" x14ac:dyDescent="0.2">
      <c r="E195" s="130"/>
      <c r="F195" s="130"/>
    </row>
    <row r="196" spans="5:6" s="2" customFormat="1" ht="15" x14ac:dyDescent="0.2">
      <c r="E196" s="130"/>
      <c r="F196" s="130"/>
    </row>
    <row r="197" spans="5:6" s="2" customFormat="1" x14ac:dyDescent="0.2">
      <c r="E197" s="131"/>
      <c r="F197" s="131"/>
    </row>
    <row r="198" spans="5:6" s="2" customFormat="1" ht="15" x14ac:dyDescent="0.2">
      <c r="E198" s="130"/>
      <c r="F198" s="130"/>
    </row>
    <row r="199" spans="5:6" s="2" customFormat="1" ht="15" x14ac:dyDescent="0.2">
      <c r="E199" s="130"/>
      <c r="F199" s="130"/>
    </row>
    <row r="200" spans="5:6" s="2" customFormat="1" ht="15" x14ac:dyDescent="0.2">
      <c r="E200" s="130"/>
      <c r="F200" s="130"/>
    </row>
    <row r="201" spans="5:6" s="2" customFormat="1" ht="15" x14ac:dyDescent="0.2">
      <c r="E201" s="130"/>
      <c r="F201" s="130"/>
    </row>
    <row r="202" spans="5:6" s="2" customFormat="1" ht="15" x14ac:dyDescent="0.2">
      <c r="E202" s="130"/>
      <c r="F202" s="130"/>
    </row>
    <row r="203" spans="5:6" s="2" customFormat="1" ht="15" x14ac:dyDescent="0.2">
      <c r="E203" s="130"/>
      <c r="F203" s="130"/>
    </row>
    <row r="204" spans="5:6" s="2" customFormat="1" ht="15" x14ac:dyDescent="0.2">
      <c r="E204" s="130"/>
      <c r="F204" s="130"/>
    </row>
    <row r="205" spans="5:6" s="2" customFormat="1" ht="15" x14ac:dyDescent="0.2">
      <c r="E205" s="130"/>
      <c r="F205" s="130"/>
    </row>
    <row r="206" spans="5:6" s="2" customFormat="1" x14ac:dyDescent="0.2">
      <c r="E206" s="137"/>
      <c r="F206" s="137"/>
    </row>
    <row r="207" spans="5:6" s="2" customFormat="1" ht="15" x14ac:dyDescent="0.2">
      <c r="E207" s="135"/>
      <c r="F207" s="135"/>
    </row>
    <row r="208" spans="5:6" s="2" customFormat="1" x14ac:dyDescent="0.2">
      <c r="E208" s="131"/>
      <c r="F208" s="131"/>
    </row>
    <row r="209" spans="5:6" s="2" customFormat="1" ht="15" x14ac:dyDescent="0.2">
      <c r="E209" s="136"/>
      <c r="F209" s="136"/>
    </row>
    <row r="210" spans="5:6" s="2" customFormat="1" ht="15" x14ac:dyDescent="0.2">
      <c r="E210" s="130"/>
      <c r="F210" s="130"/>
    </row>
    <row r="211" spans="5:6" s="2" customFormat="1" ht="15" x14ac:dyDescent="0.2">
      <c r="E211" s="130"/>
      <c r="F211" s="130"/>
    </row>
    <row r="212" spans="5:6" s="2" customFormat="1" ht="15" x14ac:dyDescent="0.2">
      <c r="E212" s="130"/>
      <c r="F212" s="130"/>
    </row>
    <row r="213" spans="5:6" s="2" customFormat="1" ht="15" x14ac:dyDescent="0.2">
      <c r="E213" s="130"/>
      <c r="F213" s="130"/>
    </row>
    <row r="214" spans="5:6" s="2" customFormat="1" ht="15" x14ac:dyDescent="0.2">
      <c r="E214" s="130"/>
      <c r="F214" s="130"/>
    </row>
    <row r="215" spans="5:6" s="2" customFormat="1" ht="15" x14ac:dyDescent="0.2">
      <c r="E215" s="130"/>
      <c r="F215" s="130"/>
    </row>
    <row r="216" spans="5:6" s="2" customFormat="1" ht="15" x14ac:dyDescent="0.2">
      <c r="E216" s="130"/>
      <c r="F216" s="130"/>
    </row>
    <row r="217" spans="5:6" s="2" customFormat="1" ht="15" x14ac:dyDescent="0.2">
      <c r="E217" s="130"/>
      <c r="F217" s="130"/>
    </row>
    <row r="218" spans="5:6" s="2" customFormat="1" ht="15" x14ac:dyDescent="0.2">
      <c r="E218" s="130"/>
      <c r="F218" s="130"/>
    </row>
    <row r="219" spans="5:6" s="2" customFormat="1" ht="15" x14ac:dyDescent="0.2">
      <c r="E219" s="130"/>
      <c r="F219" s="130"/>
    </row>
    <row r="220" spans="5:6" s="2" customFormat="1" ht="15" x14ac:dyDescent="0.2">
      <c r="E220" s="130"/>
      <c r="F220" s="130"/>
    </row>
    <row r="221" spans="5:6" s="2" customFormat="1" ht="15" x14ac:dyDescent="0.2">
      <c r="E221" s="130"/>
      <c r="F221" s="130"/>
    </row>
    <row r="222" spans="5:6" s="2" customFormat="1" ht="15" x14ac:dyDescent="0.2">
      <c r="E222" s="130"/>
      <c r="F222" s="130"/>
    </row>
    <row r="223" spans="5:6" s="2" customFormat="1" ht="15" x14ac:dyDescent="0.2">
      <c r="E223" s="130"/>
      <c r="F223" s="130"/>
    </row>
    <row r="224" spans="5:6" s="2" customFormat="1" ht="15" x14ac:dyDescent="0.2">
      <c r="E224" s="130"/>
      <c r="F224" s="130"/>
    </row>
    <row r="225" spans="5:6" s="2" customFormat="1" ht="15" x14ac:dyDescent="0.2">
      <c r="E225" s="130"/>
      <c r="F225" s="130"/>
    </row>
    <row r="226" spans="5:6" s="2" customFormat="1" ht="15" x14ac:dyDescent="0.2">
      <c r="E226" s="130"/>
      <c r="F226" s="130"/>
    </row>
    <row r="227" spans="5:6" s="2" customFormat="1" ht="15" x14ac:dyDescent="0.2">
      <c r="E227" s="130"/>
      <c r="F227" s="130"/>
    </row>
    <row r="228" spans="5:6" s="2" customFormat="1" ht="15" x14ac:dyDescent="0.2">
      <c r="E228" s="130"/>
      <c r="F228" s="130"/>
    </row>
    <row r="229" spans="5:6" s="2" customFormat="1" ht="15" x14ac:dyDescent="0.2">
      <c r="E229" s="130"/>
      <c r="F229" s="130"/>
    </row>
    <row r="230" spans="5:6" s="2" customFormat="1" ht="15" x14ac:dyDescent="0.2">
      <c r="E230" s="130"/>
      <c r="F230" s="130"/>
    </row>
    <row r="231" spans="5:6" s="2" customFormat="1" x14ac:dyDescent="0.2">
      <c r="E231" s="131"/>
      <c r="F231" s="131"/>
    </row>
    <row r="232" spans="5:6" s="2" customFormat="1" ht="15" x14ac:dyDescent="0.2">
      <c r="E232" s="130"/>
      <c r="F232" s="130"/>
    </row>
    <row r="233" spans="5:6" s="2" customFormat="1" ht="15" x14ac:dyDescent="0.2">
      <c r="E233" s="130"/>
      <c r="F233" s="130"/>
    </row>
    <row r="234" spans="5:6" s="2" customFormat="1" ht="15" x14ac:dyDescent="0.2">
      <c r="E234" s="130"/>
      <c r="F234" s="130"/>
    </row>
    <row r="235" spans="5:6" s="2" customFormat="1" ht="15" x14ac:dyDescent="0.2">
      <c r="E235" s="130"/>
      <c r="F235" s="130"/>
    </row>
    <row r="236" spans="5:6" s="2" customFormat="1" ht="15" x14ac:dyDescent="0.2">
      <c r="E236" s="130"/>
      <c r="F236" s="130"/>
    </row>
    <row r="237" spans="5:6" s="2" customFormat="1" ht="15" x14ac:dyDescent="0.2">
      <c r="E237" s="130"/>
      <c r="F237" s="130"/>
    </row>
    <row r="238" spans="5:6" s="2" customFormat="1" ht="15" x14ac:dyDescent="0.2">
      <c r="E238" s="130"/>
      <c r="F238" s="130"/>
    </row>
    <row r="239" spans="5:6" s="2" customFormat="1" ht="15" x14ac:dyDescent="0.2">
      <c r="E239" s="130"/>
      <c r="F239" s="130"/>
    </row>
    <row r="240" spans="5:6" s="2" customFormat="1" ht="15" x14ac:dyDescent="0.2">
      <c r="E240" s="130"/>
      <c r="F240" s="130"/>
    </row>
    <row r="241" spans="5:6" s="2" customFormat="1" ht="15" x14ac:dyDescent="0.2">
      <c r="E241" s="130"/>
      <c r="F241" s="130"/>
    </row>
    <row r="242" spans="5:6" s="2" customFormat="1" ht="15" x14ac:dyDescent="0.2">
      <c r="E242" s="130"/>
      <c r="F242" s="130"/>
    </row>
    <row r="243" spans="5:6" s="2" customFormat="1" ht="15" x14ac:dyDescent="0.2">
      <c r="E243" s="130"/>
      <c r="F243" s="130"/>
    </row>
    <row r="244" spans="5:6" s="2" customFormat="1" ht="15" x14ac:dyDescent="0.2">
      <c r="E244" s="130"/>
      <c r="F244" s="130"/>
    </row>
    <row r="245" spans="5:6" s="2" customFormat="1" x14ac:dyDescent="0.2">
      <c r="E245" s="132"/>
      <c r="F245" s="132"/>
    </row>
    <row r="246" spans="5:6" s="2" customFormat="1" ht="15" x14ac:dyDescent="0.2">
      <c r="E246" s="130"/>
      <c r="F246" s="130"/>
    </row>
    <row r="247" spans="5:6" s="2" customFormat="1" x14ac:dyDescent="0.25">
      <c r="E247" s="138"/>
      <c r="F247" s="138"/>
    </row>
    <row r="248" spans="5:6" s="2" customFormat="1" ht="15" x14ac:dyDescent="0.2">
      <c r="E248" s="130"/>
      <c r="F248" s="130"/>
    </row>
    <row r="249" spans="5:6" s="2" customFormat="1" x14ac:dyDescent="0.25">
      <c r="E249" s="138"/>
      <c r="F249" s="138"/>
    </row>
    <row r="250" spans="5:6" s="2" customFormat="1" ht="15" x14ac:dyDescent="0.2">
      <c r="E250" s="130"/>
      <c r="F250" s="130"/>
    </row>
    <row r="251" spans="5:6" s="2" customFormat="1" ht="15" x14ac:dyDescent="0.2">
      <c r="E251" s="130"/>
      <c r="F251" s="130"/>
    </row>
    <row r="252" spans="5:6" s="2" customFormat="1" x14ac:dyDescent="0.25">
      <c r="E252" s="138"/>
      <c r="F252" s="138"/>
    </row>
    <row r="253" spans="5:6" s="2" customFormat="1" ht="15" x14ac:dyDescent="0.2">
      <c r="E253" s="130"/>
      <c r="F253" s="130"/>
    </row>
    <row r="254" spans="5:6" s="2" customFormat="1" ht="15" x14ac:dyDescent="0.2">
      <c r="E254" s="130"/>
      <c r="F254" s="130"/>
    </row>
    <row r="255" spans="5:6" s="2" customFormat="1" ht="15" x14ac:dyDescent="0.2">
      <c r="E255" s="130"/>
      <c r="F255" s="130"/>
    </row>
    <row r="256" spans="5:6" s="2" customFormat="1" ht="15" x14ac:dyDescent="0.2">
      <c r="E256" s="130"/>
      <c r="F256" s="130"/>
    </row>
    <row r="257" spans="5:6" s="2" customFormat="1" ht="15" x14ac:dyDescent="0.2">
      <c r="E257" s="130"/>
      <c r="F257" s="130"/>
    </row>
    <row r="258" spans="5:6" s="2" customFormat="1" x14ac:dyDescent="0.25">
      <c r="E258" s="138"/>
      <c r="F258" s="138"/>
    </row>
    <row r="259" spans="5:6" s="2" customFormat="1" ht="15" x14ac:dyDescent="0.2">
      <c r="E259" s="130"/>
      <c r="F259" s="130"/>
    </row>
    <row r="260" spans="5:6" s="2" customFormat="1" x14ac:dyDescent="0.2">
      <c r="E260" s="139"/>
      <c r="F260" s="139"/>
    </row>
    <row r="261" spans="5:6" s="2" customFormat="1" x14ac:dyDescent="0.2">
      <c r="E261" s="139"/>
      <c r="F261" s="139"/>
    </row>
    <row r="262" spans="5:6" s="2" customFormat="1" ht="15" x14ac:dyDescent="0.2">
      <c r="E262" s="130"/>
      <c r="F262" s="130"/>
    </row>
    <row r="263" spans="5:6" s="2" customFormat="1" ht="15" x14ac:dyDescent="0.2">
      <c r="E263" s="130"/>
      <c r="F263" s="130"/>
    </row>
    <row r="264" spans="5:6" s="2" customFormat="1" x14ac:dyDescent="0.2">
      <c r="E264" s="62"/>
      <c r="F264" s="62"/>
    </row>
    <row r="265" spans="5:6" s="2" customFormat="1" ht="15" x14ac:dyDescent="0.2">
      <c r="E265" s="64"/>
      <c r="F265" s="64"/>
    </row>
    <row r="266" spans="5:6" s="2" customFormat="1" ht="15" x14ac:dyDescent="0.2">
      <c r="E266" s="64"/>
      <c r="F266" s="64"/>
    </row>
    <row r="267" spans="5:6" s="2" customFormat="1" ht="15" x14ac:dyDescent="0.2">
      <c r="E267" s="64"/>
      <c r="F267" s="64"/>
    </row>
    <row r="268" spans="5:6" s="2" customFormat="1" ht="15" x14ac:dyDescent="0.2">
      <c r="E268" s="64"/>
      <c r="F268" s="64"/>
    </row>
    <row r="269" spans="5:6" s="2" customFormat="1" ht="15" x14ac:dyDescent="0.2">
      <c r="E269" s="64"/>
      <c r="F269" s="64"/>
    </row>
    <row r="270" spans="5:6" s="2" customFormat="1" ht="15" x14ac:dyDescent="0.2">
      <c r="E270" s="64"/>
      <c r="F270" s="64"/>
    </row>
    <row r="271" spans="5:6" s="2" customFormat="1" ht="15" x14ac:dyDescent="0.2">
      <c r="E271" s="64"/>
      <c r="F271" s="64"/>
    </row>
    <row r="272" spans="5:6" s="2" customFormat="1" ht="15" x14ac:dyDescent="0.2">
      <c r="E272" s="20"/>
      <c r="F272" s="20"/>
    </row>
    <row r="273" spans="5:6" s="2" customFormat="1" ht="15" x14ac:dyDescent="0.2">
      <c r="E273" s="20"/>
      <c r="F273" s="20"/>
    </row>
    <row r="274" spans="5:6" s="2" customFormat="1" ht="15" x14ac:dyDescent="0.2">
      <c r="E274" s="20"/>
      <c r="F274" s="20"/>
    </row>
    <row r="275" spans="5:6" s="2" customFormat="1" ht="15" x14ac:dyDescent="0.2">
      <c r="E275" s="20"/>
      <c r="F275" s="20"/>
    </row>
    <row r="276" spans="5:6" s="2" customFormat="1" ht="15" x14ac:dyDescent="0.2">
      <c r="E276" s="20"/>
      <c r="F276" s="20"/>
    </row>
    <row r="277" spans="5:6" s="2" customFormat="1" ht="15" x14ac:dyDescent="0.2">
      <c r="E277" s="20"/>
      <c r="F277" s="20"/>
    </row>
    <row r="278" spans="5:6" s="2" customFormat="1" ht="15" x14ac:dyDescent="0.2">
      <c r="E278" s="20"/>
      <c r="F278" s="20"/>
    </row>
    <row r="279" spans="5:6" s="2" customFormat="1" ht="15" x14ac:dyDescent="0.2">
      <c r="E279" s="20"/>
      <c r="F279" s="20"/>
    </row>
    <row r="280" spans="5:6" s="2" customFormat="1" ht="15" x14ac:dyDescent="0.2">
      <c r="E280" s="20"/>
      <c r="F280" s="20"/>
    </row>
    <row r="281" spans="5:6" s="2" customFormat="1" ht="15" x14ac:dyDescent="0.2">
      <c r="E281" s="20"/>
      <c r="F281" s="20"/>
    </row>
    <row r="282" spans="5:6" s="2" customFormat="1" ht="15" x14ac:dyDescent="0.2">
      <c r="E282" s="20"/>
      <c r="F282" s="20"/>
    </row>
    <row r="283" spans="5:6" s="2" customFormat="1" ht="15" x14ac:dyDescent="0.2">
      <c r="E283" s="20"/>
      <c r="F283" s="20"/>
    </row>
    <row r="284" spans="5:6" s="2" customFormat="1" ht="15" x14ac:dyDescent="0.2">
      <c r="E284" s="20"/>
      <c r="F284" s="20"/>
    </row>
    <row r="285" spans="5:6" s="2" customFormat="1" ht="15" x14ac:dyDescent="0.2">
      <c r="E285" s="20"/>
      <c r="F285" s="20"/>
    </row>
    <row r="286" spans="5:6" s="2" customFormat="1" ht="11.25" x14ac:dyDescent="0.2">
      <c r="E286" s="9"/>
      <c r="F286" s="9"/>
    </row>
    <row r="287" spans="5:6" s="2" customFormat="1" ht="11.25" x14ac:dyDescent="0.2">
      <c r="E287" s="9"/>
      <c r="F287" s="9"/>
    </row>
    <row r="288" spans="5:6" s="2" customFormat="1" ht="11.25" x14ac:dyDescent="0.2">
      <c r="E288" s="9"/>
      <c r="F288" s="9"/>
    </row>
    <row r="289" spans="5:6" s="2" customFormat="1" ht="11.25" x14ac:dyDescent="0.2">
      <c r="E289" s="9"/>
      <c r="F289" s="9"/>
    </row>
    <row r="290" spans="5:6" s="2" customFormat="1" ht="11.25" x14ac:dyDescent="0.2">
      <c r="E290" s="9"/>
      <c r="F290" s="9"/>
    </row>
    <row r="291" spans="5:6" s="2" customFormat="1" ht="11.25" x14ac:dyDescent="0.2">
      <c r="E291" s="9"/>
      <c r="F291" s="9"/>
    </row>
    <row r="292" spans="5:6" s="2" customFormat="1" ht="11.25" x14ac:dyDescent="0.2">
      <c r="E292" s="9"/>
      <c r="F292" s="9"/>
    </row>
    <row r="293" spans="5:6" s="2" customFormat="1" ht="11.25" x14ac:dyDescent="0.2">
      <c r="E293" s="9"/>
      <c r="F293" s="9"/>
    </row>
    <row r="294" spans="5:6" s="2" customFormat="1" ht="11.25" x14ac:dyDescent="0.2">
      <c r="E294" s="9"/>
      <c r="F294" s="9"/>
    </row>
    <row r="295" spans="5:6" s="2" customFormat="1" ht="11.25" x14ac:dyDescent="0.2">
      <c r="E295" s="9"/>
      <c r="F295" s="9"/>
    </row>
    <row r="296" spans="5:6" s="2" customFormat="1" ht="11.25" x14ac:dyDescent="0.2">
      <c r="E296" s="9"/>
      <c r="F296" s="9"/>
    </row>
    <row r="297" spans="5:6" s="2" customFormat="1" ht="11.25" x14ac:dyDescent="0.2">
      <c r="E297" s="9"/>
      <c r="F297" s="9"/>
    </row>
    <row r="298" spans="5:6" s="2" customFormat="1" ht="11.25" x14ac:dyDescent="0.2">
      <c r="E298" s="9"/>
      <c r="F298" s="9"/>
    </row>
    <row r="299" spans="5:6" s="2" customFormat="1" ht="11.25" x14ac:dyDescent="0.2">
      <c r="E299" s="9"/>
      <c r="F299" s="9"/>
    </row>
    <row r="300" spans="5:6" s="2" customFormat="1" ht="11.25" x14ac:dyDescent="0.2">
      <c r="E300" s="9"/>
      <c r="F300" s="9"/>
    </row>
    <row r="301" spans="5:6" s="2" customFormat="1" ht="11.25" x14ac:dyDescent="0.2">
      <c r="E301" s="9"/>
      <c r="F301" s="9"/>
    </row>
    <row r="302" spans="5:6" s="2" customFormat="1" ht="11.25" x14ac:dyDescent="0.2">
      <c r="E302" s="9"/>
      <c r="F302" s="9"/>
    </row>
    <row r="303" spans="5:6" s="2" customFormat="1" ht="11.25" x14ac:dyDescent="0.2">
      <c r="E303" s="9"/>
      <c r="F303" s="9"/>
    </row>
    <row r="304" spans="5:6" s="2" customFormat="1" ht="11.25" x14ac:dyDescent="0.2">
      <c r="E304" s="9"/>
      <c r="F304" s="9"/>
    </row>
    <row r="305" spans="5:6" s="2" customFormat="1" ht="11.25" x14ac:dyDescent="0.2">
      <c r="E305" s="9"/>
      <c r="F305" s="9"/>
    </row>
    <row r="306" spans="5:6" s="2" customFormat="1" ht="11.25" x14ac:dyDescent="0.2">
      <c r="E306" s="9"/>
      <c r="F306" s="9"/>
    </row>
    <row r="307" spans="5:6" s="2" customFormat="1" ht="11.25" x14ac:dyDescent="0.2">
      <c r="E307" s="9"/>
      <c r="F307" s="9"/>
    </row>
    <row r="308" spans="5:6" s="2" customFormat="1" ht="11.25" x14ac:dyDescent="0.2">
      <c r="E308" s="9"/>
      <c r="F308" s="9"/>
    </row>
    <row r="309" spans="5:6" s="2" customFormat="1" ht="11.25" x14ac:dyDescent="0.2">
      <c r="E309" s="9"/>
      <c r="F309" s="9"/>
    </row>
    <row r="310" spans="5:6" s="2" customFormat="1" ht="11.25" x14ac:dyDescent="0.2">
      <c r="E310" s="9"/>
      <c r="F310" s="9"/>
    </row>
    <row r="311" spans="5:6" s="2" customFormat="1" ht="11.25" x14ac:dyDescent="0.2">
      <c r="E311" s="9"/>
      <c r="F311" s="9"/>
    </row>
    <row r="312" spans="5:6" s="2" customFormat="1" ht="11.25" x14ac:dyDescent="0.2">
      <c r="E312" s="9"/>
      <c r="F312" s="9"/>
    </row>
    <row r="313" spans="5:6" s="2" customFormat="1" ht="11.25" x14ac:dyDescent="0.2">
      <c r="E313" s="9"/>
      <c r="F313" s="9"/>
    </row>
    <row r="314" spans="5:6" s="2" customFormat="1" ht="11.25" x14ac:dyDescent="0.2">
      <c r="E314" s="9"/>
      <c r="F314" s="9"/>
    </row>
    <row r="315" spans="5:6" s="2" customFormat="1" ht="11.25" x14ac:dyDescent="0.2">
      <c r="E315" s="9"/>
      <c r="F315" s="9"/>
    </row>
    <row r="316" spans="5:6" s="2" customFormat="1" ht="11.25" x14ac:dyDescent="0.2">
      <c r="E316" s="9"/>
      <c r="F316" s="9"/>
    </row>
    <row r="317" spans="5:6" s="2" customFormat="1" ht="11.25" x14ac:dyDescent="0.2">
      <c r="E317" s="9"/>
      <c r="F317" s="9"/>
    </row>
    <row r="318" spans="5:6" s="2" customFormat="1" ht="11.25" x14ac:dyDescent="0.2">
      <c r="E318" s="9"/>
      <c r="F318" s="9"/>
    </row>
    <row r="319" spans="5:6" s="2" customFormat="1" ht="11.25" x14ac:dyDescent="0.2">
      <c r="E319" s="9"/>
      <c r="F319" s="9"/>
    </row>
    <row r="320" spans="5:6" s="2" customFormat="1" ht="11.25" x14ac:dyDescent="0.2">
      <c r="E320" s="9"/>
      <c r="F320" s="9"/>
    </row>
    <row r="321" spans="5:6" s="2" customFormat="1" ht="11.25" x14ac:dyDescent="0.2">
      <c r="E321" s="9"/>
      <c r="F321" s="9"/>
    </row>
    <row r="322" spans="5:6" s="2" customFormat="1" ht="11.25" x14ac:dyDescent="0.2">
      <c r="E322" s="9"/>
      <c r="F322" s="9"/>
    </row>
    <row r="323" spans="5:6" s="2" customFormat="1" ht="11.25" x14ac:dyDescent="0.2">
      <c r="E323" s="9"/>
      <c r="F323" s="9"/>
    </row>
    <row r="324" spans="5:6" s="2" customFormat="1" ht="11.25" x14ac:dyDescent="0.2">
      <c r="E324" s="9"/>
      <c r="F324" s="9"/>
    </row>
    <row r="325" spans="5:6" s="2" customFormat="1" ht="11.25" x14ac:dyDescent="0.2">
      <c r="E325" s="9"/>
      <c r="F325" s="9"/>
    </row>
    <row r="326" spans="5:6" s="2" customFormat="1" ht="11.25" x14ac:dyDescent="0.2">
      <c r="E326" s="9"/>
      <c r="F326" s="9"/>
    </row>
    <row r="327" spans="5:6" s="2" customFormat="1" ht="11.25" x14ac:dyDescent="0.2">
      <c r="E327" s="9"/>
      <c r="F327" s="9"/>
    </row>
    <row r="328" spans="5:6" s="2" customFormat="1" ht="11.25" x14ac:dyDescent="0.2">
      <c r="E328" s="9"/>
      <c r="F328" s="9"/>
    </row>
    <row r="329" spans="5:6" s="2" customFormat="1" ht="11.25" x14ac:dyDescent="0.2">
      <c r="E329" s="9"/>
      <c r="F329" s="9"/>
    </row>
    <row r="330" spans="5:6" s="2" customFormat="1" ht="11.25" x14ac:dyDescent="0.2">
      <c r="E330" s="9"/>
      <c r="F330" s="9"/>
    </row>
    <row r="331" spans="5:6" s="2" customFormat="1" ht="11.25" x14ac:dyDescent="0.2">
      <c r="E331" s="9"/>
      <c r="F331" s="9"/>
    </row>
    <row r="332" spans="5:6" s="2" customFormat="1" ht="11.25" x14ac:dyDescent="0.2">
      <c r="E332" s="9"/>
      <c r="F332" s="9"/>
    </row>
    <row r="333" spans="5:6" s="2" customFormat="1" ht="11.25" x14ac:dyDescent="0.2">
      <c r="E333" s="9"/>
      <c r="F333" s="9"/>
    </row>
    <row r="334" spans="5:6" s="2" customFormat="1" ht="11.25" x14ac:dyDescent="0.2">
      <c r="E334" s="9"/>
      <c r="F334" s="9"/>
    </row>
    <row r="335" spans="5:6" s="2" customFormat="1" ht="11.25" x14ac:dyDescent="0.2">
      <c r="E335" s="9"/>
      <c r="F335" s="9"/>
    </row>
    <row r="336" spans="5:6" s="2" customFormat="1" ht="11.25" x14ac:dyDescent="0.2">
      <c r="E336" s="9"/>
      <c r="F336" s="9"/>
    </row>
    <row r="337" spans="5:6" s="2" customFormat="1" ht="11.25" x14ac:dyDescent="0.2">
      <c r="E337" s="9"/>
      <c r="F337" s="9"/>
    </row>
    <row r="338" spans="5:6" s="2" customFormat="1" ht="11.25" x14ac:dyDescent="0.2">
      <c r="E338" s="9"/>
      <c r="F338" s="9"/>
    </row>
    <row r="339" spans="5:6" s="2" customFormat="1" ht="11.25" x14ac:dyDescent="0.2">
      <c r="E339" s="9"/>
      <c r="F339" s="9"/>
    </row>
    <row r="340" spans="5:6" s="2" customFormat="1" ht="11.25" x14ac:dyDescent="0.2">
      <c r="E340" s="9"/>
      <c r="F340" s="9"/>
    </row>
    <row r="341" spans="5:6" s="2" customFormat="1" ht="11.25" x14ac:dyDescent="0.2">
      <c r="E341" s="9"/>
      <c r="F341" s="9"/>
    </row>
    <row r="342" spans="5:6" s="2" customFormat="1" ht="11.25" x14ac:dyDescent="0.2">
      <c r="E342" s="9"/>
      <c r="F342" s="9"/>
    </row>
    <row r="343" spans="5:6" s="2" customFormat="1" ht="11.25" x14ac:dyDescent="0.2">
      <c r="E343" s="9"/>
      <c r="F343" s="9"/>
    </row>
    <row r="344" spans="5:6" s="2" customFormat="1" ht="11.25" x14ac:dyDescent="0.2">
      <c r="E344" s="9"/>
      <c r="F344" s="9"/>
    </row>
    <row r="345" spans="5:6" s="2" customFormat="1" ht="11.25" x14ac:dyDescent="0.2">
      <c r="E345" s="9"/>
      <c r="F345" s="9"/>
    </row>
    <row r="346" spans="5:6" s="2" customFormat="1" ht="11.25" x14ac:dyDescent="0.2">
      <c r="E346" s="9"/>
      <c r="F346" s="9"/>
    </row>
    <row r="347" spans="5:6" s="2" customFormat="1" ht="11.25" x14ac:dyDescent="0.2">
      <c r="E347" s="9"/>
      <c r="F347" s="9"/>
    </row>
    <row r="348" spans="5:6" s="2" customFormat="1" ht="11.25" x14ac:dyDescent="0.2">
      <c r="E348" s="9"/>
      <c r="F348" s="9"/>
    </row>
    <row r="349" spans="5:6" s="2" customFormat="1" ht="11.25" x14ac:dyDescent="0.2">
      <c r="E349" s="9"/>
      <c r="F349" s="9"/>
    </row>
    <row r="350" spans="5:6" s="2" customFormat="1" ht="11.25" x14ac:dyDescent="0.2">
      <c r="E350" s="9"/>
      <c r="F350" s="9"/>
    </row>
    <row r="351" spans="5:6" s="2" customFormat="1" ht="11.25" x14ac:dyDescent="0.2">
      <c r="E351" s="9"/>
      <c r="F351" s="9"/>
    </row>
    <row r="352" spans="5:6" s="2" customFormat="1" ht="11.25" x14ac:dyDescent="0.2">
      <c r="E352" s="9"/>
      <c r="F352" s="9"/>
    </row>
    <row r="353" spans="5:6" s="2" customFormat="1" ht="11.25" x14ac:dyDescent="0.2">
      <c r="E353" s="9"/>
      <c r="F353" s="9"/>
    </row>
    <row r="354" spans="5:6" s="2" customFormat="1" ht="11.25" x14ac:dyDescent="0.2">
      <c r="E354" s="9"/>
      <c r="F354" s="9"/>
    </row>
    <row r="355" spans="5:6" s="2" customFormat="1" ht="11.25" x14ac:dyDescent="0.2">
      <c r="E355" s="9"/>
      <c r="F355" s="9"/>
    </row>
    <row r="356" spans="5:6" s="2" customFormat="1" ht="11.25" x14ac:dyDescent="0.2">
      <c r="E356" s="9"/>
      <c r="F356" s="9"/>
    </row>
    <row r="357" spans="5:6" s="2" customFormat="1" ht="11.25" x14ac:dyDescent="0.2">
      <c r="E357" s="9"/>
      <c r="F357" s="9"/>
    </row>
    <row r="358" spans="5:6" s="2" customFormat="1" ht="11.25" x14ac:dyDescent="0.2">
      <c r="E358" s="9"/>
      <c r="F358" s="9"/>
    </row>
    <row r="359" spans="5:6" s="2" customFormat="1" ht="11.25" x14ac:dyDescent="0.2">
      <c r="E359" s="9"/>
      <c r="F359" s="9"/>
    </row>
    <row r="360" spans="5:6" s="2" customFormat="1" ht="11.25" x14ac:dyDescent="0.2">
      <c r="E360" s="9"/>
      <c r="F360" s="9"/>
    </row>
    <row r="361" spans="5:6" s="2" customFormat="1" ht="11.25" x14ac:dyDescent="0.2">
      <c r="E361" s="9"/>
      <c r="F361" s="9"/>
    </row>
    <row r="362" spans="5:6" s="2" customFormat="1" ht="11.25" x14ac:dyDescent="0.2">
      <c r="E362" s="9"/>
      <c r="F362" s="9"/>
    </row>
    <row r="363" spans="5:6" s="2" customFormat="1" ht="11.25" x14ac:dyDescent="0.2">
      <c r="E363" s="9"/>
      <c r="F363" s="9"/>
    </row>
    <row r="364" spans="5:6" s="2" customFormat="1" ht="11.25" x14ac:dyDescent="0.2">
      <c r="E364" s="9"/>
      <c r="F364" s="9"/>
    </row>
    <row r="365" spans="5:6" s="2" customFormat="1" ht="11.25" x14ac:dyDescent="0.2">
      <c r="E365" s="9"/>
      <c r="F365" s="9"/>
    </row>
    <row r="366" spans="5:6" s="2" customFormat="1" ht="11.25" x14ac:dyDescent="0.2">
      <c r="E366" s="9"/>
      <c r="F366" s="9"/>
    </row>
    <row r="367" spans="5:6" s="2" customFormat="1" ht="11.25" x14ac:dyDescent="0.2">
      <c r="E367" s="9"/>
      <c r="F367" s="9"/>
    </row>
    <row r="368" spans="5:6" s="2" customFormat="1" ht="11.25" x14ac:dyDescent="0.2">
      <c r="E368" s="9"/>
      <c r="F368" s="9"/>
    </row>
    <row r="369" spans="5:6" s="2" customFormat="1" ht="11.25" x14ac:dyDescent="0.2">
      <c r="E369" s="9"/>
      <c r="F369" s="9"/>
    </row>
    <row r="370" spans="5:6" s="2" customFormat="1" ht="11.25" x14ac:dyDescent="0.2">
      <c r="E370" s="9"/>
      <c r="F370" s="9"/>
    </row>
    <row r="371" spans="5:6" s="2" customFormat="1" ht="11.25" x14ac:dyDescent="0.2">
      <c r="E371" s="9"/>
      <c r="F371" s="9"/>
    </row>
    <row r="372" spans="5:6" s="2" customFormat="1" ht="11.25" x14ac:dyDescent="0.2">
      <c r="E372" s="9"/>
      <c r="F372" s="9"/>
    </row>
    <row r="373" spans="5:6" s="2" customFormat="1" ht="11.25" x14ac:dyDescent="0.2">
      <c r="E373" s="9"/>
      <c r="F373" s="9"/>
    </row>
    <row r="374" spans="5:6" s="2" customFormat="1" ht="11.25" x14ac:dyDescent="0.2">
      <c r="E374" s="9"/>
      <c r="F374" s="9"/>
    </row>
    <row r="375" spans="5:6" s="2" customFormat="1" ht="11.25" x14ac:dyDescent="0.2">
      <c r="E375" s="9"/>
      <c r="F375" s="9"/>
    </row>
    <row r="376" spans="5:6" s="2" customFormat="1" ht="11.25" x14ac:dyDescent="0.2">
      <c r="E376" s="9"/>
      <c r="F376" s="9"/>
    </row>
    <row r="377" spans="5:6" s="2" customFormat="1" ht="11.25" x14ac:dyDescent="0.2">
      <c r="E377" s="9"/>
      <c r="F377" s="9"/>
    </row>
    <row r="378" spans="5:6" s="2" customFormat="1" ht="11.25" x14ac:dyDescent="0.2">
      <c r="E378" s="9"/>
      <c r="F378" s="9"/>
    </row>
    <row r="379" spans="5:6" s="2" customFormat="1" ht="11.25" x14ac:dyDescent="0.2">
      <c r="E379" s="9"/>
      <c r="F379" s="9"/>
    </row>
    <row r="380" spans="5:6" s="2" customFormat="1" ht="11.25" x14ac:dyDescent="0.2">
      <c r="E380" s="9"/>
      <c r="F380" s="9"/>
    </row>
    <row r="381" spans="5:6" s="2" customFormat="1" ht="11.25" x14ac:dyDescent="0.2">
      <c r="E381" s="9"/>
      <c r="F381" s="9"/>
    </row>
    <row r="382" spans="5:6" s="2" customFormat="1" ht="11.25" x14ac:dyDescent="0.2">
      <c r="E382" s="9"/>
      <c r="F382" s="9"/>
    </row>
    <row r="383" spans="5:6" s="2" customFormat="1" ht="11.25" x14ac:dyDescent="0.2">
      <c r="E383" s="9"/>
      <c r="F383" s="9"/>
    </row>
    <row r="384" spans="5:6" s="2" customFormat="1" ht="11.25" x14ac:dyDescent="0.2">
      <c r="E384" s="9"/>
      <c r="F384" s="9"/>
    </row>
    <row r="385" spans="5:6" s="2" customFormat="1" ht="11.25" x14ac:dyDescent="0.2">
      <c r="E385" s="9"/>
      <c r="F385" s="9"/>
    </row>
    <row r="386" spans="5:6" s="2" customFormat="1" ht="11.25" x14ac:dyDescent="0.2">
      <c r="E386" s="9"/>
      <c r="F386" s="9"/>
    </row>
    <row r="387" spans="5:6" s="2" customFormat="1" ht="11.25" x14ac:dyDescent="0.2">
      <c r="E387" s="9"/>
      <c r="F387" s="9"/>
    </row>
    <row r="388" spans="5:6" s="2" customFormat="1" ht="11.25" x14ac:dyDescent="0.2">
      <c r="E388" s="9"/>
      <c r="F388" s="9"/>
    </row>
    <row r="389" spans="5:6" s="2" customFormat="1" ht="11.25" x14ac:dyDescent="0.2">
      <c r="E389" s="9"/>
      <c r="F389" s="9"/>
    </row>
    <row r="390" spans="5:6" s="2" customFormat="1" ht="11.25" x14ac:dyDescent="0.2">
      <c r="E390" s="9"/>
      <c r="F390" s="9"/>
    </row>
    <row r="391" spans="5:6" s="2" customFormat="1" ht="11.25" x14ac:dyDescent="0.2">
      <c r="E391" s="9"/>
      <c r="F391" s="9"/>
    </row>
    <row r="392" spans="5:6" s="2" customFormat="1" ht="11.25" x14ac:dyDescent="0.2">
      <c r="E392" s="9"/>
      <c r="F392" s="9"/>
    </row>
    <row r="393" spans="5:6" s="2" customFormat="1" ht="11.25" x14ac:dyDescent="0.2">
      <c r="E393" s="9"/>
      <c r="F393" s="9"/>
    </row>
    <row r="394" spans="5:6" s="2" customFormat="1" ht="11.25" x14ac:dyDescent="0.2">
      <c r="E394" s="9"/>
      <c r="F394" s="9"/>
    </row>
    <row r="395" spans="5:6" s="2" customFormat="1" ht="11.25" x14ac:dyDescent="0.2">
      <c r="E395" s="9"/>
      <c r="F395" s="9"/>
    </row>
    <row r="396" spans="5:6" s="2" customFormat="1" ht="11.25" x14ac:dyDescent="0.2">
      <c r="E396" s="9"/>
      <c r="F396" s="9"/>
    </row>
    <row r="397" spans="5:6" s="2" customFormat="1" ht="11.25" x14ac:dyDescent="0.2">
      <c r="E397" s="9"/>
      <c r="F397" s="9"/>
    </row>
    <row r="398" spans="5:6" s="2" customFormat="1" ht="11.25" x14ac:dyDescent="0.2">
      <c r="E398" s="9"/>
      <c r="F398" s="9"/>
    </row>
    <row r="399" spans="5:6" s="2" customFormat="1" ht="11.25" x14ac:dyDescent="0.2">
      <c r="E399" s="9"/>
      <c r="F399" s="9"/>
    </row>
    <row r="400" spans="5:6" s="2" customFormat="1" ht="11.25" x14ac:dyDescent="0.2">
      <c r="E400" s="9"/>
      <c r="F400" s="9"/>
    </row>
    <row r="401" spans="5:6" s="2" customFormat="1" ht="11.25" x14ac:dyDescent="0.2">
      <c r="E401" s="9"/>
      <c r="F401" s="9"/>
    </row>
    <row r="402" spans="5:6" s="2" customFormat="1" ht="11.25" x14ac:dyDescent="0.2">
      <c r="E402" s="9"/>
      <c r="F402" s="9"/>
    </row>
    <row r="403" spans="5:6" s="2" customFormat="1" ht="11.25" x14ac:dyDescent="0.2">
      <c r="E403" s="9"/>
      <c r="F403" s="9"/>
    </row>
    <row r="404" spans="5:6" s="2" customFormat="1" ht="11.25" x14ac:dyDescent="0.2">
      <c r="E404" s="9"/>
      <c r="F404" s="9"/>
    </row>
    <row r="405" spans="5:6" s="2" customFormat="1" ht="11.25" x14ac:dyDescent="0.2">
      <c r="E405" s="9"/>
      <c r="F405" s="9"/>
    </row>
    <row r="406" spans="5:6" s="2" customFormat="1" ht="11.25" x14ac:dyDescent="0.2">
      <c r="E406" s="9"/>
      <c r="F406" s="9"/>
    </row>
    <row r="407" spans="5:6" s="2" customFormat="1" ht="11.25" x14ac:dyDescent="0.2">
      <c r="E407" s="9"/>
      <c r="F407" s="9"/>
    </row>
    <row r="408" spans="5:6" s="2" customFormat="1" ht="11.25" x14ac:dyDescent="0.2">
      <c r="E408" s="9"/>
      <c r="F408" s="9"/>
    </row>
    <row r="409" spans="5:6" s="2" customFormat="1" ht="11.25" x14ac:dyDescent="0.2">
      <c r="E409" s="9"/>
      <c r="F409" s="9"/>
    </row>
    <row r="410" spans="5:6" s="2" customFormat="1" ht="11.25" x14ac:dyDescent="0.2">
      <c r="E410" s="9"/>
      <c r="F410" s="9"/>
    </row>
    <row r="411" spans="5:6" s="2" customFormat="1" ht="11.25" x14ac:dyDescent="0.2">
      <c r="E411" s="9"/>
      <c r="F411" s="9"/>
    </row>
    <row r="412" spans="5:6" s="2" customFormat="1" ht="11.25" x14ac:dyDescent="0.2">
      <c r="E412" s="9"/>
      <c r="F412" s="9"/>
    </row>
    <row r="413" spans="5:6" s="2" customFormat="1" ht="11.25" x14ac:dyDescent="0.2">
      <c r="E413" s="9"/>
      <c r="F413" s="9"/>
    </row>
    <row r="414" spans="5:6" s="2" customFormat="1" ht="11.25" x14ac:dyDescent="0.2">
      <c r="E414" s="9"/>
      <c r="F414" s="9"/>
    </row>
    <row r="415" spans="5:6" s="2" customFormat="1" ht="11.25" x14ac:dyDescent="0.2">
      <c r="E415" s="9"/>
      <c r="F415" s="9"/>
    </row>
    <row r="416" spans="5:6" s="2" customFormat="1" ht="11.25" x14ac:dyDescent="0.2">
      <c r="E416" s="9"/>
      <c r="F416" s="9"/>
    </row>
    <row r="417" spans="5:6" s="2" customFormat="1" ht="11.25" x14ac:dyDescent="0.2">
      <c r="E417" s="9"/>
      <c r="F417" s="9"/>
    </row>
    <row r="418" spans="5:6" s="2" customFormat="1" ht="11.25" x14ac:dyDescent="0.2">
      <c r="E418" s="9"/>
      <c r="F418" s="9"/>
    </row>
    <row r="419" spans="5:6" s="2" customFormat="1" ht="11.25" x14ac:dyDescent="0.2">
      <c r="E419" s="9"/>
      <c r="F419" s="9"/>
    </row>
    <row r="420" spans="5:6" s="2" customFormat="1" ht="11.25" x14ac:dyDescent="0.2">
      <c r="E420" s="9"/>
      <c r="F420" s="9"/>
    </row>
    <row r="421" spans="5:6" s="2" customFormat="1" ht="11.25" x14ac:dyDescent="0.2">
      <c r="E421" s="9"/>
      <c r="F421" s="9"/>
    </row>
    <row r="422" spans="5:6" s="2" customFormat="1" ht="11.25" x14ac:dyDescent="0.2">
      <c r="E422" s="9"/>
      <c r="F422" s="9"/>
    </row>
    <row r="423" spans="5:6" s="2" customFormat="1" ht="11.25" x14ac:dyDescent="0.2">
      <c r="E423" s="9"/>
      <c r="F423" s="9"/>
    </row>
    <row r="424" spans="5:6" s="2" customFormat="1" ht="11.25" x14ac:dyDescent="0.2">
      <c r="E424" s="9"/>
      <c r="F424" s="9"/>
    </row>
    <row r="425" spans="5:6" s="2" customFormat="1" ht="11.25" x14ac:dyDescent="0.2">
      <c r="E425" s="9"/>
      <c r="F425" s="9"/>
    </row>
    <row r="426" spans="5:6" s="2" customFormat="1" ht="11.25" x14ac:dyDescent="0.2">
      <c r="E426" s="9"/>
      <c r="F426" s="9"/>
    </row>
    <row r="427" spans="5:6" s="2" customFormat="1" ht="11.25" x14ac:dyDescent="0.2">
      <c r="E427" s="9"/>
      <c r="F427" s="9"/>
    </row>
    <row r="428" spans="5:6" s="2" customFormat="1" ht="11.25" x14ac:dyDescent="0.2">
      <c r="E428" s="9"/>
      <c r="F428" s="9"/>
    </row>
    <row r="429" spans="5:6" s="2" customFormat="1" ht="11.25" x14ac:dyDescent="0.2">
      <c r="E429" s="9"/>
      <c r="F429" s="9"/>
    </row>
  </sheetData>
  <mergeCells count="16">
    <mergeCell ref="D49:D50"/>
    <mergeCell ref="D47:D48"/>
    <mergeCell ref="G47:G48"/>
    <mergeCell ref="G49:G50"/>
    <mergeCell ref="E47:E48"/>
    <mergeCell ref="E49:E50"/>
    <mergeCell ref="E36:E37"/>
    <mergeCell ref="B1:E2"/>
    <mergeCell ref="D36:D37"/>
    <mergeCell ref="G33:G34"/>
    <mergeCell ref="B3:J3"/>
    <mergeCell ref="G4:G5"/>
    <mergeCell ref="D4:D5"/>
    <mergeCell ref="D33:D34"/>
    <mergeCell ref="E33:E34"/>
    <mergeCell ref="G36:G37"/>
  </mergeCells>
  <pageMargins left="0.15748031496062992" right="0.24" top="0.27559055118110237" bottom="0.19685039370078741" header="0.27559055118110237" footer="0.15748031496062992"/>
  <pageSetup paperSize="9" scale="46" orientation="portrait" r:id="rId1"/>
  <headerFooter alignWithMargins="0"/>
  <rowBreaks count="1" manualBreakCount="1">
    <brk id="97" min="1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S109"/>
  <sheetViews>
    <sheetView zoomScale="62" zoomScaleNormal="62" workbookViewId="0">
      <selection activeCell="O7" sqref="O7"/>
    </sheetView>
  </sheetViews>
  <sheetFormatPr defaultRowHeight="12.75" x14ac:dyDescent="0.2"/>
  <cols>
    <col min="1" max="1" width="1.28515625" style="438" customWidth="1"/>
    <col min="2" max="2" width="14.28515625" style="438" customWidth="1"/>
    <col min="3" max="3" width="12.5703125" style="438" customWidth="1"/>
    <col min="4" max="4" width="49.85546875" style="438" customWidth="1"/>
    <col min="5" max="5" width="19.5703125" style="438" customWidth="1"/>
    <col min="6" max="6" width="16.42578125" style="438" customWidth="1"/>
    <col min="7" max="7" width="14" style="438" customWidth="1"/>
    <col min="8" max="8" width="18.7109375" style="438" customWidth="1"/>
    <col min="9" max="9" width="21" style="438" customWidth="1"/>
    <col min="10" max="10" width="24.5703125" style="438" customWidth="1"/>
    <col min="11" max="11" width="8.42578125" style="438" customWidth="1"/>
    <col min="12" max="16384" width="9.140625" style="438"/>
  </cols>
  <sheetData>
    <row r="1" spans="2:19" ht="54.75" customHeight="1" x14ac:dyDescent="0.2">
      <c r="B1" s="698" t="s">
        <v>922</v>
      </c>
      <c r="C1" s="698"/>
      <c r="D1" s="698"/>
      <c r="E1" s="698"/>
      <c r="F1" s="408"/>
      <c r="G1" s="333"/>
      <c r="H1" s="334"/>
      <c r="I1" s="335"/>
      <c r="J1" s="333"/>
      <c r="K1" s="336"/>
      <c r="L1" s="337"/>
      <c r="M1" s="249"/>
    </row>
    <row r="2" spans="2:19" ht="51" customHeight="1" x14ac:dyDescent="0.2">
      <c r="B2" s="698"/>
      <c r="C2" s="698"/>
      <c r="D2" s="698"/>
      <c r="E2" s="698"/>
      <c r="F2" s="408"/>
      <c r="G2" s="57"/>
      <c r="H2" s="334"/>
      <c r="I2" s="427"/>
      <c r="J2" s="57"/>
      <c r="K2" s="270"/>
      <c r="L2" s="253"/>
      <c r="M2" s="249"/>
      <c r="O2" s="427"/>
      <c r="P2" s="427"/>
      <c r="Q2" s="427"/>
      <c r="R2" s="427"/>
      <c r="S2" s="427"/>
    </row>
    <row r="3" spans="2:19" ht="33.75" customHeight="1" x14ac:dyDescent="0.25">
      <c r="B3" s="697" t="s">
        <v>1623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247"/>
      <c r="O3" s="427"/>
      <c r="P3" s="427"/>
      <c r="Q3" s="427"/>
      <c r="R3" s="427"/>
      <c r="S3" s="427"/>
    </row>
    <row r="4" spans="2:19" ht="34.5" x14ac:dyDescent="0.2">
      <c r="B4" s="245"/>
      <c r="C4" s="245"/>
      <c r="D4" s="726" t="s">
        <v>371</v>
      </c>
      <c r="E4" s="128" t="s">
        <v>370</v>
      </c>
      <c r="F4" s="357" t="s">
        <v>1285</v>
      </c>
      <c r="G4" s="93" t="s">
        <v>155</v>
      </c>
      <c r="H4" s="93"/>
      <c r="I4" s="93"/>
      <c r="J4" s="696"/>
      <c r="O4" s="427"/>
      <c r="P4" s="427"/>
      <c r="Q4" s="427"/>
      <c r="R4" s="427"/>
      <c r="S4" s="427"/>
    </row>
    <row r="5" spans="2:19" ht="48" thickBot="1" x14ac:dyDescent="0.25">
      <c r="B5" s="245" t="s">
        <v>420</v>
      </c>
      <c r="C5" s="245" t="s">
        <v>100</v>
      </c>
      <c r="D5" s="727"/>
      <c r="E5" s="245" t="s">
        <v>106</v>
      </c>
      <c r="F5" s="245" t="s">
        <v>1284</v>
      </c>
      <c r="G5" s="92" t="s">
        <v>425</v>
      </c>
      <c r="H5" s="92" t="s">
        <v>924</v>
      </c>
      <c r="I5" s="92" t="s">
        <v>421</v>
      </c>
      <c r="J5" s="299" t="s">
        <v>121</v>
      </c>
      <c r="O5" s="427"/>
      <c r="P5" s="427"/>
      <c r="Q5" s="427"/>
      <c r="R5" s="427"/>
      <c r="S5" s="427"/>
    </row>
    <row r="6" spans="2:19" ht="15.75" x14ac:dyDescent="0.25">
      <c r="B6" s="166"/>
      <c r="C6" s="166"/>
      <c r="D6" s="272" t="s">
        <v>265</v>
      </c>
      <c r="E6" s="179"/>
      <c r="F6" s="179"/>
      <c r="G6" s="167"/>
      <c r="H6" s="170"/>
      <c r="I6" s="167"/>
      <c r="J6" s="298"/>
    </row>
    <row r="7" spans="2:19" ht="60" x14ac:dyDescent="0.2">
      <c r="B7" s="245" t="s">
        <v>694</v>
      </c>
      <c r="C7" s="29" t="s">
        <v>105</v>
      </c>
      <c r="D7" s="273" t="s">
        <v>817</v>
      </c>
      <c r="E7" s="24" t="s">
        <v>695</v>
      </c>
      <c r="F7" s="419" t="str">
        <f>HYPERLINK("http://www.catalogue.bosal.com/pdf/pdf_mi/038041.pdf","@")</f>
        <v>@</v>
      </c>
      <c r="G7" s="152" t="s">
        <v>155</v>
      </c>
      <c r="H7" s="101" t="s">
        <v>696</v>
      </c>
      <c r="I7" s="101" t="s">
        <v>546</v>
      </c>
      <c r="J7" s="364">
        <v>11609.52</v>
      </c>
      <c r="P7" s="427"/>
    </row>
    <row r="8" spans="2:19" ht="60" x14ac:dyDescent="0.2">
      <c r="B8" s="245" t="s">
        <v>718</v>
      </c>
      <c r="C8" s="29" t="s">
        <v>623</v>
      </c>
      <c r="D8" s="273" t="s">
        <v>817</v>
      </c>
      <c r="E8" s="24" t="s">
        <v>695</v>
      </c>
      <c r="F8" s="419" t="str">
        <f>HYPERLINK("http://www.catalogue.bosal.com/pdf/pdf_mi/050523.pdf","@")</f>
        <v>@</v>
      </c>
      <c r="G8" s="152"/>
      <c r="H8" s="112" t="s">
        <v>696</v>
      </c>
      <c r="I8" s="112" t="s">
        <v>546</v>
      </c>
      <c r="J8" s="364">
        <v>21299.98</v>
      </c>
    </row>
    <row r="9" spans="2:19" ht="30" x14ac:dyDescent="0.2">
      <c r="B9" s="245" t="s">
        <v>689</v>
      </c>
      <c r="C9" s="29" t="s">
        <v>105</v>
      </c>
      <c r="D9" s="273" t="s">
        <v>816</v>
      </c>
      <c r="E9" s="24" t="s">
        <v>690</v>
      </c>
      <c r="F9" s="419" t="str">
        <f>HYPERLINK("http://www.catalogue.bosal.com/pdf/pdf_mi/037351.pdf","@")</f>
        <v>@</v>
      </c>
      <c r="G9" s="93" t="s">
        <v>155</v>
      </c>
      <c r="H9" s="112" t="s">
        <v>691</v>
      </c>
      <c r="I9" s="112" t="s">
        <v>546</v>
      </c>
      <c r="J9" s="364">
        <v>12354.94</v>
      </c>
    </row>
    <row r="10" spans="2:19" ht="30" x14ac:dyDescent="0.2">
      <c r="B10" s="245" t="s">
        <v>721</v>
      </c>
      <c r="C10" s="29" t="s">
        <v>623</v>
      </c>
      <c r="D10" s="273" t="s">
        <v>816</v>
      </c>
      <c r="E10" s="24" t="s">
        <v>690</v>
      </c>
      <c r="F10" s="419" t="str">
        <f>HYPERLINK("http://www.catalogue.bosal.com/pdf/pdf_mi/050323.pdf","@")</f>
        <v>@</v>
      </c>
      <c r="G10" s="93" t="s">
        <v>155</v>
      </c>
      <c r="H10" s="112" t="s">
        <v>717</v>
      </c>
      <c r="I10" s="112" t="s">
        <v>546</v>
      </c>
      <c r="J10" s="364">
        <v>26628.94</v>
      </c>
    </row>
    <row r="11" spans="2:19" ht="30" x14ac:dyDescent="0.2">
      <c r="B11" s="245" t="s">
        <v>674</v>
      </c>
      <c r="C11" s="29" t="s">
        <v>105</v>
      </c>
      <c r="D11" s="273" t="s">
        <v>815</v>
      </c>
      <c r="E11" s="24" t="s">
        <v>675</v>
      </c>
      <c r="F11" s="419" t="str">
        <f>HYPERLINK("http://www.catalogue.bosal.com/pdf/pdf_mi/029741.pdf","@")</f>
        <v>@</v>
      </c>
      <c r="G11" s="93" t="s">
        <v>155</v>
      </c>
      <c r="H11" s="112" t="s">
        <v>59</v>
      </c>
      <c r="I11" s="112" t="s">
        <v>546</v>
      </c>
      <c r="J11" s="364">
        <v>17509.439999999999</v>
      </c>
    </row>
    <row r="12" spans="2:19" ht="23.25" x14ac:dyDescent="0.35">
      <c r="B12" s="166"/>
      <c r="C12" s="166"/>
      <c r="D12" s="272" t="s">
        <v>114</v>
      </c>
      <c r="E12" s="179"/>
      <c r="F12" s="179"/>
      <c r="G12" s="180"/>
      <c r="H12" s="181"/>
      <c r="I12" s="182"/>
      <c r="J12" s="362"/>
    </row>
    <row r="13" spans="2:19" ht="27" x14ac:dyDescent="0.2">
      <c r="B13" s="245" t="s">
        <v>768</v>
      </c>
      <c r="C13" s="29" t="s">
        <v>761</v>
      </c>
      <c r="D13" s="273" t="s">
        <v>769</v>
      </c>
      <c r="E13" s="24" t="s">
        <v>386</v>
      </c>
      <c r="F13" s="419" t="str">
        <f>HYPERLINK("http://www.catalogue.bosal.com/pdf/pdf_mi/050513.pdf","@")</f>
        <v>@</v>
      </c>
      <c r="G13" s="93" t="s">
        <v>155</v>
      </c>
      <c r="H13" s="112" t="s">
        <v>770</v>
      </c>
      <c r="I13" s="112" t="s">
        <v>546</v>
      </c>
      <c r="J13" s="364">
        <v>22743.239999999998</v>
      </c>
    </row>
    <row r="14" spans="2:19" ht="27" x14ac:dyDescent="0.2">
      <c r="B14" s="245" t="s">
        <v>765</v>
      </c>
      <c r="C14" s="29" t="s">
        <v>105</v>
      </c>
      <c r="D14" s="283" t="s">
        <v>766</v>
      </c>
      <c r="E14" s="24" t="s">
        <v>819</v>
      </c>
      <c r="F14" s="419" t="str">
        <f>HYPERLINK("http://www.catalogue.bosal.com/pdf/pdf_mi/044191.pdf","@")</f>
        <v>@</v>
      </c>
      <c r="G14" s="93" t="s">
        <v>155</v>
      </c>
      <c r="H14" s="112" t="s">
        <v>679</v>
      </c>
      <c r="I14" s="112" t="s">
        <v>546</v>
      </c>
      <c r="J14" s="364">
        <v>16177.199999999999</v>
      </c>
    </row>
    <row r="15" spans="2:19" ht="30" x14ac:dyDescent="0.2">
      <c r="B15" s="245" t="s">
        <v>767</v>
      </c>
      <c r="C15" s="29" t="s">
        <v>761</v>
      </c>
      <c r="D15" s="283" t="s">
        <v>813</v>
      </c>
      <c r="E15" s="24" t="s">
        <v>814</v>
      </c>
      <c r="F15" s="419" t="str">
        <f>HYPERLINK("http://www.catalogue.bosal.com/pdf/pdf_mi/050473.pdf","@")</f>
        <v>@</v>
      </c>
      <c r="G15" s="152"/>
      <c r="H15" s="112" t="s">
        <v>679</v>
      </c>
      <c r="I15" s="112" t="s">
        <v>546</v>
      </c>
      <c r="J15" s="364">
        <v>35494.68</v>
      </c>
    </row>
    <row r="16" spans="2:19" ht="27" x14ac:dyDescent="0.2">
      <c r="B16" s="245" t="s">
        <v>1622</v>
      </c>
      <c r="C16" s="29" t="s">
        <v>761</v>
      </c>
      <c r="D16" s="283" t="s">
        <v>1621</v>
      </c>
      <c r="E16" s="24" t="s">
        <v>150</v>
      </c>
      <c r="F16" s="448" t="str">
        <f>HYPERLINK("http://www.catalogue.bosal.com/pdf/pdf_mi/048043.pdf","@")</f>
        <v>@</v>
      </c>
      <c r="G16" s="152"/>
      <c r="H16" s="112" t="s">
        <v>1620</v>
      </c>
      <c r="I16" s="112" t="s">
        <v>546</v>
      </c>
      <c r="J16" s="364">
        <v>26650</v>
      </c>
    </row>
    <row r="17" spans="2:10" ht="23.25" x14ac:dyDescent="0.35">
      <c r="B17" s="166"/>
      <c r="C17" s="167"/>
      <c r="D17" s="272" t="s">
        <v>266</v>
      </c>
      <c r="E17" s="179"/>
      <c r="F17" s="300"/>
      <c r="G17" s="184"/>
      <c r="H17" s="185"/>
      <c r="I17" s="186"/>
      <c r="J17" s="362"/>
    </row>
    <row r="18" spans="2:10" ht="39.75" customHeight="1" x14ac:dyDescent="0.2">
      <c r="B18" s="443" t="s">
        <v>925</v>
      </c>
      <c r="C18" s="443" t="s">
        <v>623</v>
      </c>
      <c r="D18" s="442" t="s">
        <v>1306</v>
      </c>
      <c r="E18" s="441" t="s">
        <v>820</v>
      </c>
      <c r="F18" s="419" t="str">
        <f>HYPERLINK("http://www.catalogue.bosal.com/pdf/pdf_mi/050573.pdf","@")</f>
        <v>@</v>
      </c>
      <c r="G18" s="93" t="s">
        <v>155</v>
      </c>
      <c r="H18" s="441" t="s">
        <v>158</v>
      </c>
      <c r="I18" s="238" t="s">
        <v>546</v>
      </c>
      <c r="J18" s="364">
        <v>21712.34</v>
      </c>
    </row>
    <row r="19" spans="2:10" ht="27" x14ac:dyDescent="0.2">
      <c r="B19" s="211"/>
      <c r="C19" s="212"/>
      <c r="D19" s="278" t="s">
        <v>124</v>
      </c>
      <c r="E19" s="213"/>
      <c r="F19" s="420"/>
      <c r="G19" s="214"/>
      <c r="H19" s="215"/>
      <c r="I19" s="181"/>
      <c r="J19" s="362"/>
    </row>
    <row r="20" spans="2:10" ht="45.75" customHeight="1" x14ac:dyDescent="0.2">
      <c r="B20" s="245" t="s">
        <v>760</v>
      </c>
      <c r="C20" s="29" t="s">
        <v>761</v>
      </c>
      <c r="D20" s="424" t="s">
        <v>763</v>
      </c>
      <c r="E20" s="24">
        <v>2007</v>
      </c>
      <c r="F20" s="419" t="str">
        <f>HYPERLINK("http://www.catalogue.bosal.com/pdf/pdf_mi/048983.pdf","@")</f>
        <v>@</v>
      </c>
      <c r="G20" s="152" t="s">
        <v>155</v>
      </c>
      <c r="H20" s="112" t="s">
        <v>762</v>
      </c>
      <c r="I20" s="112" t="s">
        <v>546</v>
      </c>
      <c r="J20" s="364">
        <v>30308.46</v>
      </c>
    </row>
    <row r="21" spans="2:10" ht="48.75" customHeight="1" x14ac:dyDescent="0.2">
      <c r="B21" s="79" t="s">
        <v>796</v>
      </c>
      <c r="C21" s="29" t="s">
        <v>101</v>
      </c>
      <c r="D21" s="279" t="s">
        <v>1294</v>
      </c>
      <c r="E21" s="76" t="s">
        <v>118</v>
      </c>
      <c r="F21" s="419" t="str">
        <f>HYPERLINK("http://www.catalogue.bosal.com/pdf/pdf_mi/043252.pdf","@")</f>
        <v>@</v>
      </c>
      <c r="G21" s="152" t="s">
        <v>155</v>
      </c>
      <c r="H21" s="235" t="s">
        <v>259</v>
      </c>
      <c r="I21" s="235" t="s">
        <v>546</v>
      </c>
      <c r="J21" s="364">
        <v>17128.8</v>
      </c>
    </row>
    <row r="22" spans="2:10" ht="48.75" customHeight="1" x14ac:dyDescent="0.2">
      <c r="B22" s="79" t="s">
        <v>681</v>
      </c>
      <c r="C22" s="29" t="s">
        <v>101</v>
      </c>
      <c r="D22" s="279" t="s">
        <v>1619</v>
      </c>
      <c r="E22" s="76" t="s">
        <v>118</v>
      </c>
      <c r="F22" s="446" t="str">
        <f>HYPERLINK("http://www.catalogue.bosal.com/pdf/pdf_mi/034962.pdf","@")</f>
        <v>@</v>
      </c>
      <c r="G22" s="152"/>
      <c r="H22" s="235" t="s">
        <v>682</v>
      </c>
      <c r="I22" s="235" t="s">
        <v>546</v>
      </c>
      <c r="J22" s="364">
        <v>12900</v>
      </c>
    </row>
    <row r="23" spans="2:10" ht="27" x14ac:dyDescent="0.35">
      <c r="B23" s="166"/>
      <c r="C23" s="167"/>
      <c r="D23" s="272" t="s">
        <v>281</v>
      </c>
      <c r="E23" s="179"/>
      <c r="F23" s="420"/>
      <c r="G23" s="180"/>
      <c r="H23" s="181"/>
      <c r="I23" s="182"/>
      <c r="J23" s="362"/>
    </row>
    <row r="24" spans="2:10" ht="54.75" customHeight="1" x14ac:dyDescent="0.2">
      <c r="B24" s="79" t="s">
        <v>796</v>
      </c>
      <c r="C24" s="29" t="s">
        <v>101</v>
      </c>
      <c r="D24" s="279" t="s">
        <v>1295</v>
      </c>
      <c r="E24" s="76" t="s">
        <v>118</v>
      </c>
      <c r="F24" s="419" t="str">
        <f>HYPERLINK("http://www.catalogue.bosal.com/pdf/pdf_mi/043252.pdf","@")</f>
        <v>@</v>
      </c>
      <c r="G24" s="93" t="s">
        <v>155</v>
      </c>
      <c r="H24" s="119" t="s">
        <v>259</v>
      </c>
      <c r="I24" s="119" t="s">
        <v>546</v>
      </c>
      <c r="J24" s="364">
        <v>17128.8</v>
      </c>
    </row>
    <row r="25" spans="2:10" ht="54.75" customHeight="1" x14ac:dyDescent="0.2">
      <c r="B25" s="79" t="s">
        <v>681</v>
      </c>
      <c r="C25" s="29" t="s">
        <v>101</v>
      </c>
      <c r="D25" s="279" t="s">
        <v>1604</v>
      </c>
      <c r="E25" s="76" t="s">
        <v>118</v>
      </c>
      <c r="F25" s="419" t="str">
        <f>HYPERLINK("http://www.catalogue.bosal.com/pdf/pdf_mi/034962.pdf","@")</f>
        <v>@</v>
      </c>
      <c r="G25" s="93"/>
      <c r="H25" s="119" t="s">
        <v>682</v>
      </c>
      <c r="I25" s="119" t="s">
        <v>546</v>
      </c>
      <c r="J25" s="364">
        <v>12900</v>
      </c>
    </row>
    <row r="26" spans="2:10" ht="27" x14ac:dyDescent="0.35">
      <c r="B26" s="166"/>
      <c r="C26" s="167"/>
      <c r="D26" s="272" t="s">
        <v>283</v>
      </c>
      <c r="E26" s="179"/>
      <c r="F26" s="420"/>
      <c r="G26" s="180"/>
      <c r="H26" s="181"/>
      <c r="I26" s="182"/>
      <c r="J26" s="362"/>
    </row>
    <row r="27" spans="2:10" ht="27" x14ac:dyDescent="0.2">
      <c r="B27" s="245" t="s">
        <v>700</v>
      </c>
      <c r="C27" s="29" t="s">
        <v>105</v>
      </c>
      <c r="D27" s="273" t="s">
        <v>701</v>
      </c>
      <c r="E27" s="24" t="s">
        <v>625</v>
      </c>
      <c r="F27" s="419" t="str">
        <f>HYPERLINK("http://www.catalogue.bosal.com/pdf/pdf_mi/038961.pdf","@")</f>
        <v>@</v>
      </c>
      <c r="G27" s="306"/>
      <c r="H27" s="112" t="s">
        <v>702</v>
      </c>
      <c r="I27" s="112" t="s">
        <v>546</v>
      </c>
      <c r="J27" s="364">
        <v>14464.32</v>
      </c>
    </row>
    <row r="28" spans="2:10" ht="27" x14ac:dyDescent="0.2">
      <c r="B28" s="245" t="s">
        <v>774</v>
      </c>
      <c r="C28" s="29" t="s">
        <v>623</v>
      </c>
      <c r="D28" s="273" t="s">
        <v>701</v>
      </c>
      <c r="E28" s="24" t="s">
        <v>625</v>
      </c>
      <c r="F28" s="419" t="str">
        <f>HYPERLINK("http://www.catalogue.bosal.com/pdf/pdf_mi/050583.pdf","@")</f>
        <v>@</v>
      </c>
      <c r="G28" s="97"/>
      <c r="H28" s="112" t="s">
        <v>702</v>
      </c>
      <c r="I28" s="112" t="s">
        <v>546</v>
      </c>
      <c r="J28" s="364">
        <v>23583.82</v>
      </c>
    </row>
    <row r="29" spans="2:10" ht="27" x14ac:dyDescent="0.35">
      <c r="B29" s="166"/>
      <c r="C29" s="167"/>
      <c r="D29" s="272" t="s">
        <v>290</v>
      </c>
      <c r="E29" s="179"/>
      <c r="F29" s="420"/>
      <c r="G29" s="180"/>
      <c r="H29" s="181"/>
      <c r="I29" s="182"/>
      <c r="J29" s="362"/>
    </row>
    <row r="30" spans="2:10" ht="27" x14ac:dyDescent="0.2">
      <c r="B30" s="245" t="s">
        <v>1618</v>
      </c>
      <c r="C30" s="29" t="s">
        <v>623</v>
      </c>
      <c r="D30" s="273" t="s">
        <v>1436</v>
      </c>
      <c r="E30" s="24" t="s">
        <v>625</v>
      </c>
      <c r="F30" s="446" t="str">
        <f>HYPERLINK("http://www.catalogue.bosal.com/pdf/pdf_mi/049483.pdf","@")</f>
        <v>@</v>
      </c>
      <c r="G30" s="321" t="s">
        <v>155</v>
      </c>
      <c r="H30" s="109" t="s">
        <v>172</v>
      </c>
      <c r="I30" s="122" t="s">
        <v>546</v>
      </c>
      <c r="J30" s="297">
        <v>22770</v>
      </c>
    </row>
    <row r="31" spans="2:10" ht="27" x14ac:dyDescent="0.35">
      <c r="B31" s="166"/>
      <c r="C31" s="167"/>
      <c r="D31" s="272" t="s">
        <v>293</v>
      </c>
      <c r="E31" s="179"/>
      <c r="F31" s="420"/>
      <c r="G31" s="180"/>
      <c r="H31" s="181"/>
      <c r="I31" s="182"/>
      <c r="J31" s="362"/>
    </row>
    <row r="32" spans="2:10" ht="30" x14ac:dyDescent="0.2">
      <c r="B32" s="245" t="s">
        <v>693</v>
      </c>
      <c r="C32" s="29" t="s">
        <v>105</v>
      </c>
      <c r="D32" s="273" t="s">
        <v>1305</v>
      </c>
      <c r="E32" s="24" t="s">
        <v>468</v>
      </c>
      <c r="F32" s="419" t="str">
        <f>HYPERLINK("http://www.catalogue.bosal.com/pdf/pdf_mi/037981.pdf","@")</f>
        <v>@</v>
      </c>
      <c r="G32" s="321" t="s">
        <v>155</v>
      </c>
      <c r="H32" s="109" t="s">
        <v>161</v>
      </c>
      <c r="I32" s="122"/>
      <c r="J32" s="297">
        <v>10910</v>
      </c>
    </row>
    <row r="33" spans="2:10" ht="22.5" x14ac:dyDescent="0.2">
      <c r="B33" s="245" t="s">
        <v>1617</v>
      </c>
      <c r="C33" s="29" t="s">
        <v>105</v>
      </c>
      <c r="D33" s="273" t="s">
        <v>1616</v>
      </c>
      <c r="E33" s="24" t="s">
        <v>466</v>
      </c>
      <c r="F33" s="399" t="str">
        <f>HYPERLINK("http://www.catalogue.bosal.com/pdf/pdf_mi/037881.pdf","@")</f>
        <v>@</v>
      </c>
      <c r="G33" s="321" t="s">
        <v>155</v>
      </c>
      <c r="H33" s="109" t="s">
        <v>1615</v>
      </c>
      <c r="I33" s="122"/>
      <c r="J33" s="297">
        <v>10830</v>
      </c>
    </row>
    <row r="34" spans="2:10" ht="27" x14ac:dyDescent="0.2">
      <c r="B34" s="245" t="s">
        <v>782</v>
      </c>
      <c r="C34" s="29" t="s">
        <v>105</v>
      </c>
      <c r="D34" s="273" t="s">
        <v>783</v>
      </c>
      <c r="E34" s="24" t="s">
        <v>386</v>
      </c>
      <c r="F34" s="419" t="str">
        <f>HYPERLINK("http://www.catalogue.bosal.com/pdf/pdf_mi/029441.pdf","@")</f>
        <v>@</v>
      </c>
      <c r="G34" s="426" t="s">
        <v>155</v>
      </c>
      <c r="H34" s="112" t="s">
        <v>758</v>
      </c>
      <c r="I34" s="112"/>
      <c r="J34" s="364">
        <v>13639.6</v>
      </c>
    </row>
    <row r="35" spans="2:10" ht="27" x14ac:dyDescent="0.2">
      <c r="B35" s="245" t="s">
        <v>756</v>
      </c>
      <c r="C35" s="29" t="s">
        <v>757</v>
      </c>
      <c r="D35" s="273" t="s">
        <v>783</v>
      </c>
      <c r="E35" s="24" t="s">
        <v>386</v>
      </c>
      <c r="F35" s="419" t="str">
        <f>HYPERLINK("http://www.catalogue.bosal.com/pdf/pdf_mi/048343.pdf","@")</f>
        <v>@</v>
      </c>
      <c r="G35" s="447" t="s">
        <v>155</v>
      </c>
      <c r="H35" s="112" t="s">
        <v>758</v>
      </c>
      <c r="I35" s="112"/>
      <c r="J35" s="364">
        <v>23805.86</v>
      </c>
    </row>
    <row r="36" spans="2:10" ht="27" x14ac:dyDescent="0.2">
      <c r="B36" s="245" t="s">
        <v>753</v>
      </c>
      <c r="C36" s="29" t="s">
        <v>105</v>
      </c>
      <c r="D36" s="273" t="s">
        <v>754</v>
      </c>
      <c r="E36" s="24" t="s">
        <v>552</v>
      </c>
      <c r="F36" s="419" t="str">
        <f>HYPERLINK("http://www.catalogue.bosal.com/pdf/pdf_mi/044821.pdf","@")</f>
        <v>@</v>
      </c>
      <c r="G36" s="121" t="s">
        <v>155</v>
      </c>
      <c r="H36" s="199" t="s">
        <v>755</v>
      </c>
      <c r="I36" s="235"/>
      <c r="J36" s="364">
        <v>15400.06</v>
      </c>
    </row>
    <row r="37" spans="2:10" ht="27" x14ac:dyDescent="0.2">
      <c r="B37" s="245" t="s">
        <v>764</v>
      </c>
      <c r="C37" s="29" t="s">
        <v>761</v>
      </c>
      <c r="D37" s="273" t="s">
        <v>754</v>
      </c>
      <c r="E37" s="24" t="s">
        <v>552</v>
      </c>
      <c r="F37" s="419" t="str">
        <f>HYPERLINK("http://www.catalogue.bosal.com/pdf/pdf_mi/049713.pdf","@")</f>
        <v>@</v>
      </c>
      <c r="G37" s="320" t="s">
        <v>155</v>
      </c>
      <c r="H37" s="199" t="s">
        <v>755</v>
      </c>
      <c r="I37" s="235"/>
      <c r="J37" s="364">
        <v>28040.48</v>
      </c>
    </row>
    <row r="38" spans="2:10" ht="27" x14ac:dyDescent="0.2">
      <c r="B38" s="245" t="s">
        <v>790</v>
      </c>
      <c r="C38" s="29" t="s">
        <v>105</v>
      </c>
      <c r="D38" s="273" t="s">
        <v>789</v>
      </c>
      <c r="E38" s="24" t="s">
        <v>468</v>
      </c>
      <c r="F38" s="419" t="str">
        <f>HYPERLINK("http://www.catalogue.bosal.com/pdf/pdf_mi/040221.pdf","@")</f>
        <v>@</v>
      </c>
      <c r="G38" s="121" t="s">
        <v>155</v>
      </c>
      <c r="H38" s="101" t="s">
        <v>259</v>
      </c>
      <c r="I38" s="237" t="s">
        <v>546</v>
      </c>
      <c r="J38" s="364">
        <v>13576.16</v>
      </c>
    </row>
    <row r="39" spans="2:10" ht="27" x14ac:dyDescent="0.2">
      <c r="B39" s="187"/>
      <c r="C39" s="187"/>
      <c r="D39" s="275" t="s">
        <v>137</v>
      </c>
      <c r="E39" s="192"/>
      <c r="F39" s="420"/>
      <c r="G39" s="189"/>
      <c r="H39" s="185"/>
      <c r="I39" s="185"/>
      <c r="J39" s="362"/>
    </row>
    <row r="40" spans="2:10" ht="30" x14ac:dyDescent="0.2">
      <c r="B40" s="245" t="s">
        <v>678</v>
      </c>
      <c r="C40" s="29" t="s">
        <v>105</v>
      </c>
      <c r="D40" s="273" t="s">
        <v>1303</v>
      </c>
      <c r="E40" s="24" t="s">
        <v>838</v>
      </c>
      <c r="F40" s="419" t="str">
        <f>HYPERLINK("http://www.catalogue.bosal.com/pdf/pdf_mi/034141.pdf","@")</f>
        <v>@</v>
      </c>
      <c r="G40" s="121" t="s">
        <v>155</v>
      </c>
      <c r="H40" s="103" t="s">
        <v>679</v>
      </c>
      <c r="I40" s="122"/>
      <c r="J40" s="364">
        <v>11387.48</v>
      </c>
    </row>
    <row r="41" spans="2:10" ht="30" x14ac:dyDescent="0.2">
      <c r="B41" s="245" t="s">
        <v>680</v>
      </c>
      <c r="C41" s="29" t="s">
        <v>534</v>
      </c>
      <c r="D41" s="273" t="s">
        <v>1304</v>
      </c>
      <c r="E41" s="24" t="s">
        <v>838</v>
      </c>
      <c r="F41" s="419" t="str">
        <f>HYPERLINK("http://www.catalogue.bosal.com/pdf/pdf_mi/034143.pdf","@")</f>
        <v>@</v>
      </c>
      <c r="G41" s="121" t="s">
        <v>155</v>
      </c>
      <c r="H41" s="103" t="s">
        <v>679</v>
      </c>
      <c r="I41" s="122"/>
      <c r="J41" s="364">
        <v>19016.14</v>
      </c>
    </row>
    <row r="42" spans="2:10" ht="23.25" x14ac:dyDescent="0.35">
      <c r="B42" s="166"/>
      <c r="C42" s="167"/>
      <c r="D42" s="272" t="s">
        <v>104</v>
      </c>
      <c r="E42" s="179"/>
      <c r="F42" s="359"/>
      <c r="G42" s="180"/>
      <c r="H42" s="181"/>
      <c r="I42" s="182"/>
      <c r="J42" s="362"/>
    </row>
    <row r="43" spans="2:10" ht="30" x14ac:dyDescent="0.2">
      <c r="B43" s="245" t="s">
        <v>693</v>
      </c>
      <c r="C43" s="29" t="s">
        <v>105</v>
      </c>
      <c r="D43" s="273" t="s">
        <v>839</v>
      </c>
      <c r="E43" s="24" t="s">
        <v>468</v>
      </c>
      <c r="F43" s="419" t="str">
        <f>HYPERLINK("http://www.catalogue.bosal.com/pdf/pdf_mi/037981.pdf","@")</f>
        <v>@</v>
      </c>
      <c r="G43" s="121" t="s">
        <v>155</v>
      </c>
      <c r="H43" s="227" t="s">
        <v>161</v>
      </c>
      <c r="I43" s="235"/>
      <c r="J43" s="297">
        <v>10910</v>
      </c>
    </row>
    <row r="44" spans="2:10" ht="27" x14ac:dyDescent="0.2">
      <c r="B44" s="245" t="s">
        <v>791</v>
      </c>
      <c r="C44" s="29" t="s">
        <v>105</v>
      </c>
      <c r="D44" s="283" t="s">
        <v>776</v>
      </c>
      <c r="E44" s="24" t="s">
        <v>468</v>
      </c>
      <c r="F44" s="419" t="str">
        <f>HYPERLINK("http://www.catalogue.bosal.com/pdf/pdf_mi/040231.pdf","@")</f>
        <v>@</v>
      </c>
      <c r="G44" s="121" t="s">
        <v>155</v>
      </c>
      <c r="H44" s="101" t="s">
        <v>259</v>
      </c>
      <c r="I44" s="119" t="s">
        <v>546</v>
      </c>
      <c r="J44" s="364">
        <v>13560.3</v>
      </c>
    </row>
    <row r="45" spans="2:10" ht="27" x14ac:dyDescent="0.2">
      <c r="B45" s="245" t="s">
        <v>775</v>
      </c>
      <c r="C45" s="29" t="s">
        <v>761</v>
      </c>
      <c r="D45" s="283" t="s">
        <v>776</v>
      </c>
      <c r="E45" s="24" t="s">
        <v>468</v>
      </c>
      <c r="F45" s="419" t="str">
        <f>HYPERLINK("http://www.catalogue.bosal.com/pdf/pdf_mi/051273.pdf","@")</f>
        <v>@</v>
      </c>
      <c r="G45" s="121" t="s">
        <v>155</v>
      </c>
      <c r="H45" s="101" t="s">
        <v>259</v>
      </c>
      <c r="I45" s="237" t="s">
        <v>546</v>
      </c>
      <c r="J45" s="364">
        <v>23060.44</v>
      </c>
    </row>
    <row r="46" spans="2:10" ht="27" x14ac:dyDescent="0.2">
      <c r="B46" s="245" t="s">
        <v>782</v>
      </c>
      <c r="C46" s="29" t="s">
        <v>105</v>
      </c>
      <c r="D46" s="273" t="s">
        <v>759</v>
      </c>
      <c r="E46" s="24" t="s">
        <v>386</v>
      </c>
      <c r="F46" s="419" t="str">
        <f>HYPERLINK("http://www.catalogue.bosal.com/pdf/pdf_mi/029441.pdf","@")</f>
        <v>@</v>
      </c>
      <c r="G46" s="426" t="s">
        <v>155</v>
      </c>
      <c r="H46" s="112" t="s">
        <v>758</v>
      </c>
      <c r="I46" s="112" t="s">
        <v>546</v>
      </c>
      <c r="J46" s="364">
        <v>13639.6</v>
      </c>
    </row>
    <row r="47" spans="2:10" ht="27" x14ac:dyDescent="0.2">
      <c r="B47" s="245" t="s">
        <v>756</v>
      </c>
      <c r="C47" s="29" t="s">
        <v>757</v>
      </c>
      <c r="D47" s="273" t="s">
        <v>759</v>
      </c>
      <c r="E47" s="24" t="s">
        <v>386</v>
      </c>
      <c r="F47" s="419" t="str">
        <f>HYPERLINK("http://www.catalogue.bosal.com/pdf/pdf_mi/048343.pdf","@")</f>
        <v>@</v>
      </c>
      <c r="G47" s="426" t="s">
        <v>155</v>
      </c>
      <c r="H47" s="112" t="s">
        <v>758</v>
      </c>
      <c r="I47" s="112" t="s">
        <v>546</v>
      </c>
      <c r="J47" s="364">
        <v>23805.86</v>
      </c>
    </row>
    <row r="48" spans="2:10" ht="27" x14ac:dyDescent="0.35">
      <c r="B48" s="166"/>
      <c r="C48" s="167"/>
      <c r="D48" s="272" t="s">
        <v>300</v>
      </c>
      <c r="E48" s="179"/>
      <c r="F48" s="420"/>
      <c r="G48" s="180"/>
      <c r="H48" s="181"/>
      <c r="I48" s="182"/>
      <c r="J48" s="362"/>
    </row>
    <row r="49" spans="2:10" ht="27" x14ac:dyDescent="0.2">
      <c r="B49" s="245" t="s">
        <v>752</v>
      </c>
      <c r="C49" s="29" t="s">
        <v>105</v>
      </c>
      <c r="D49" s="425" t="s">
        <v>508</v>
      </c>
      <c r="E49" s="24" t="s">
        <v>125</v>
      </c>
      <c r="F49" s="419" t="str">
        <f>HYPERLINK("http://www.catalogue.bosal.com/pdf/pdf_mi/044321.pdf","@")</f>
        <v>@</v>
      </c>
      <c r="G49" s="321" t="s">
        <v>155</v>
      </c>
      <c r="H49" s="112" t="s">
        <v>704</v>
      </c>
      <c r="I49" s="235" t="s">
        <v>546</v>
      </c>
      <c r="J49" s="364">
        <v>14670.5</v>
      </c>
    </row>
    <row r="50" spans="2:10" ht="27" x14ac:dyDescent="0.2">
      <c r="B50" s="245" t="s">
        <v>703</v>
      </c>
      <c r="C50" s="29" t="s">
        <v>534</v>
      </c>
      <c r="D50" s="425" t="s">
        <v>845</v>
      </c>
      <c r="E50" s="24" t="s">
        <v>125</v>
      </c>
      <c r="F50" s="419" t="str">
        <f>HYPERLINK("http://www.catalogue.bosal.com/pdf/pdf_mi/044323.pdf","@")</f>
        <v>@</v>
      </c>
      <c r="G50" s="121" t="s">
        <v>155</v>
      </c>
      <c r="H50" s="112" t="s">
        <v>704</v>
      </c>
      <c r="I50" s="235" t="s">
        <v>546</v>
      </c>
      <c r="J50" s="364">
        <v>22822.54</v>
      </c>
    </row>
    <row r="51" spans="2:10" ht="27" x14ac:dyDescent="0.35">
      <c r="B51" s="166"/>
      <c r="C51" s="167"/>
      <c r="D51" s="272" t="s">
        <v>303</v>
      </c>
      <c r="E51" s="179"/>
      <c r="F51" s="420"/>
      <c r="G51" s="180"/>
      <c r="H51" s="181"/>
      <c r="I51" s="182"/>
      <c r="J51" s="362"/>
    </row>
    <row r="52" spans="2:10" ht="27" x14ac:dyDescent="0.2">
      <c r="B52" s="245" t="s">
        <v>911</v>
      </c>
      <c r="C52" s="29" t="s">
        <v>105</v>
      </c>
      <c r="D52" s="283" t="s">
        <v>912</v>
      </c>
      <c r="E52" s="24" t="s">
        <v>913</v>
      </c>
      <c r="F52" s="419" t="str">
        <f>HYPERLINK("http://www.catalogue.bosal.com/pdf/pdf_mi/040211.pdf","@")</f>
        <v>@</v>
      </c>
      <c r="G52" s="93" t="s">
        <v>155</v>
      </c>
      <c r="H52" s="101" t="s">
        <v>914</v>
      </c>
      <c r="I52" s="101" t="s">
        <v>546</v>
      </c>
      <c r="J52" s="297">
        <v>12957.619999999999</v>
      </c>
    </row>
    <row r="53" spans="2:10" ht="27" x14ac:dyDescent="0.2">
      <c r="B53" s="245" t="s">
        <v>916</v>
      </c>
      <c r="C53" s="29" t="s">
        <v>105</v>
      </c>
      <c r="D53" s="283" t="s">
        <v>856</v>
      </c>
      <c r="E53" s="24" t="s">
        <v>915</v>
      </c>
      <c r="F53" s="419" t="str">
        <f>HYPERLINK("http://www.catalogue.bosal.com/pdf/pdf_mi/042621.pdf","@")</f>
        <v>@</v>
      </c>
      <c r="G53" s="93" t="s">
        <v>155</v>
      </c>
      <c r="H53" s="101" t="s">
        <v>917</v>
      </c>
      <c r="I53" s="101" t="s">
        <v>546</v>
      </c>
      <c r="J53" s="297">
        <v>12497.68</v>
      </c>
    </row>
    <row r="54" spans="2:10" ht="27" x14ac:dyDescent="0.2">
      <c r="B54" s="245" t="s">
        <v>697</v>
      </c>
      <c r="C54" s="29" t="s">
        <v>105</v>
      </c>
      <c r="D54" s="273" t="s">
        <v>858</v>
      </c>
      <c r="E54" s="24" t="s">
        <v>625</v>
      </c>
      <c r="F54" s="419" t="str">
        <f>HYPERLINK("http://www.catalogue.bosal.com/pdf/pdf_mi/038761.pdf","@")</f>
        <v>@</v>
      </c>
      <c r="G54" s="93" t="s">
        <v>155</v>
      </c>
      <c r="H54" s="110" t="s">
        <v>698</v>
      </c>
      <c r="I54" s="119" t="s">
        <v>546</v>
      </c>
      <c r="J54" s="297">
        <v>13005.199999999999</v>
      </c>
    </row>
    <row r="55" spans="2:10" ht="27" x14ac:dyDescent="0.2">
      <c r="B55" s="245" t="s">
        <v>719</v>
      </c>
      <c r="C55" s="29" t="s">
        <v>623</v>
      </c>
      <c r="D55" s="273" t="s">
        <v>858</v>
      </c>
      <c r="E55" s="24" t="s">
        <v>625</v>
      </c>
      <c r="F55" s="419" t="str">
        <f>HYPERLINK("http://www.catalogue.bosal.com/pdf/pdf_mi/051053.pdf","@")</f>
        <v>@</v>
      </c>
      <c r="G55" s="93" t="s">
        <v>155</v>
      </c>
      <c r="H55" s="110" t="s">
        <v>698</v>
      </c>
      <c r="I55" s="119" t="s">
        <v>546</v>
      </c>
      <c r="J55" s="297">
        <v>22188.14</v>
      </c>
    </row>
    <row r="56" spans="2:10" ht="27" x14ac:dyDescent="0.2">
      <c r="B56" s="187"/>
      <c r="C56" s="188"/>
      <c r="D56" s="280" t="s">
        <v>306</v>
      </c>
      <c r="E56" s="187"/>
      <c r="F56" s="420"/>
      <c r="G56" s="190"/>
      <c r="H56" s="181"/>
      <c r="I56" s="181"/>
      <c r="J56" s="362"/>
    </row>
    <row r="57" spans="2:10" ht="27" x14ac:dyDescent="0.2">
      <c r="B57" s="74" t="s">
        <v>773</v>
      </c>
      <c r="C57" s="79" t="s">
        <v>623</v>
      </c>
      <c r="D57" s="282" t="s">
        <v>771</v>
      </c>
      <c r="E57" s="24" t="s">
        <v>108</v>
      </c>
      <c r="F57" s="419" t="str">
        <f>HYPERLINK("http://www.catalogue.bosal.com/pdf/pdf_mi/050533.pdf","@")</f>
        <v>@</v>
      </c>
      <c r="G57" s="93" t="s">
        <v>155</v>
      </c>
      <c r="H57" s="112" t="s">
        <v>59</v>
      </c>
      <c r="I57" s="112" t="s">
        <v>546</v>
      </c>
      <c r="J57" s="297">
        <v>37239.279999999999</v>
      </c>
    </row>
    <row r="58" spans="2:10" ht="27" x14ac:dyDescent="0.2">
      <c r="B58" s="74" t="s">
        <v>711</v>
      </c>
      <c r="C58" s="79" t="s">
        <v>623</v>
      </c>
      <c r="D58" s="282" t="s">
        <v>712</v>
      </c>
      <c r="E58" s="24" t="s">
        <v>150</v>
      </c>
      <c r="F58" s="419" t="str">
        <f>HYPERLINK("http://www.catalogue.bosal.com/pdf/pdf_mi/049683.pdf","@")</f>
        <v>@</v>
      </c>
      <c r="G58" s="93" t="s">
        <v>155</v>
      </c>
      <c r="H58" s="112" t="s">
        <v>713</v>
      </c>
      <c r="I58" s="112" t="s">
        <v>546</v>
      </c>
      <c r="J58" s="297">
        <v>34558.94</v>
      </c>
    </row>
    <row r="59" spans="2:10" ht="27" x14ac:dyDescent="0.2">
      <c r="B59" s="74" t="s">
        <v>794</v>
      </c>
      <c r="C59" s="79" t="s">
        <v>534</v>
      </c>
      <c r="D59" s="282" t="s">
        <v>1302</v>
      </c>
      <c r="E59" s="24" t="s">
        <v>118</v>
      </c>
      <c r="F59" s="419" t="str">
        <f>HYPERLINK("http://www.catalogue.bosal.com/pdf/pdf_mi/043033.pdf","@")</f>
        <v>@</v>
      </c>
      <c r="G59" s="93" t="s">
        <v>155</v>
      </c>
      <c r="H59" s="112" t="s">
        <v>795</v>
      </c>
      <c r="I59" s="112" t="s">
        <v>546</v>
      </c>
      <c r="J59" s="297">
        <v>36937.94</v>
      </c>
    </row>
    <row r="60" spans="2:10" ht="27" x14ac:dyDescent="0.35">
      <c r="B60" s="166"/>
      <c r="C60" s="167"/>
      <c r="D60" s="272" t="s">
        <v>312</v>
      </c>
      <c r="E60" s="179"/>
      <c r="F60" s="420"/>
      <c r="G60" s="180"/>
      <c r="H60" s="181"/>
      <c r="I60" s="182"/>
      <c r="J60" s="362"/>
    </row>
    <row r="61" spans="2:10" ht="27" x14ac:dyDescent="0.2">
      <c r="B61" s="245" t="s">
        <v>760</v>
      </c>
      <c r="C61" s="29" t="s">
        <v>761</v>
      </c>
      <c r="D61" s="424" t="s">
        <v>511</v>
      </c>
      <c r="E61" s="24" t="s">
        <v>662</v>
      </c>
      <c r="F61" s="419" t="str">
        <f>HYPERLINK("http://www.catalogue.bosal.com/pdf/pdf_mi/048983.pdf","@")</f>
        <v>@</v>
      </c>
      <c r="G61" s="152" t="s">
        <v>155</v>
      </c>
      <c r="H61" s="112" t="s">
        <v>1614</v>
      </c>
      <c r="I61" s="112" t="s">
        <v>546</v>
      </c>
      <c r="J61" s="364">
        <v>30308.46</v>
      </c>
    </row>
    <row r="62" spans="2:10" ht="27" x14ac:dyDescent="0.35">
      <c r="B62" s="245" t="s">
        <v>1613</v>
      </c>
      <c r="C62" s="29" t="s">
        <v>761</v>
      </c>
      <c r="D62" s="424" t="s">
        <v>1612</v>
      </c>
      <c r="E62" s="24" t="s">
        <v>625</v>
      </c>
      <c r="F62" s="445" t="str">
        <f>HYPERLINK("http://www.catalogue.bosal.com/pdf/pdf_mi/049443.pdf","@")</f>
        <v>@</v>
      </c>
      <c r="G62" s="152" t="s">
        <v>155</v>
      </c>
      <c r="H62" s="112" t="s">
        <v>172</v>
      </c>
      <c r="I62" s="112" t="s">
        <v>546</v>
      </c>
      <c r="J62" s="364">
        <v>22260</v>
      </c>
    </row>
    <row r="63" spans="2:10" ht="27" x14ac:dyDescent="0.2">
      <c r="B63" s="74" t="s">
        <v>705</v>
      </c>
      <c r="C63" s="29" t="s">
        <v>105</v>
      </c>
      <c r="D63" s="424" t="s">
        <v>864</v>
      </c>
      <c r="E63" s="78" t="s">
        <v>125</v>
      </c>
      <c r="F63" s="419" t="str">
        <f>HYPERLINK("http://www.catalogue.bosal.com/pdf/pdf_mi/044351.pdf","@")</f>
        <v>@</v>
      </c>
      <c r="G63" s="152"/>
      <c r="H63" s="112" t="s">
        <v>706</v>
      </c>
      <c r="I63" s="235"/>
      <c r="J63" s="364">
        <v>19016.14</v>
      </c>
    </row>
    <row r="64" spans="2:10" ht="27" x14ac:dyDescent="0.35">
      <c r="B64" s="166"/>
      <c r="C64" s="167"/>
      <c r="D64" s="272" t="s">
        <v>330</v>
      </c>
      <c r="E64" s="179"/>
      <c r="F64" s="420"/>
      <c r="G64" s="180"/>
      <c r="H64" s="181"/>
      <c r="I64" s="182"/>
      <c r="J64" s="362"/>
    </row>
    <row r="65" spans="2:10" ht="27" x14ac:dyDescent="0.2">
      <c r="B65" s="245" t="s">
        <v>1611</v>
      </c>
      <c r="C65" s="29" t="s">
        <v>105</v>
      </c>
      <c r="D65" s="273" t="s">
        <v>1610</v>
      </c>
      <c r="E65" s="44" t="s">
        <v>1609</v>
      </c>
      <c r="F65" s="446" t="str">
        <f>HYPERLINK("http://www.catalogue.bosal.com/pdf/pdf_mi/017072.pdf","@")</f>
        <v>@</v>
      </c>
      <c r="G65" s="152" t="s">
        <v>155</v>
      </c>
      <c r="H65" s="112" t="s">
        <v>1608</v>
      </c>
      <c r="I65" s="112"/>
      <c r="J65" s="364">
        <v>10430</v>
      </c>
    </row>
    <row r="66" spans="2:10" ht="31.5" customHeight="1" x14ac:dyDescent="0.2">
      <c r="B66" s="245" t="s">
        <v>793</v>
      </c>
      <c r="C66" s="29" t="s">
        <v>105</v>
      </c>
      <c r="D66" s="273" t="s">
        <v>1607</v>
      </c>
      <c r="E66" s="44" t="s">
        <v>725</v>
      </c>
      <c r="F66" s="419" t="str">
        <f>HYPERLINK("http://www.catalogue.bosal.com/pdf/pdf_mi/042631.pdf","@")</f>
        <v>@</v>
      </c>
      <c r="G66" s="93"/>
      <c r="H66" s="112" t="s">
        <v>601</v>
      </c>
      <c r="I66" s="112" t="s">
        <v>546</v>
      </c>
      <c r="J66" s="364">
        <v>15622.1</v>
      </c>
    </row>
    <row r="67" spans="2:10" ht="31.5" customHeight="1" x14ac:dyDescent="0.35">
      <c r="B67" s="245" t="s">
        <v>1606</v>
      </c>
      <c r="C67" s="29" t="s">
        <v>623</v>
      </c>
      <c r="D67" s="273" t="s">
        <v>1605</v>
      </c>
      <c r="E67" s="44" t="s">
        <v>725</v>
      </c>
      <c r="F67" s="445" t="str">
        <f>HYPERLINK("http://www.catalogue.bosal.com/pdf/pdf_mi/050613.pdf","@")</f>
        <v>@</v>
      </c>
      <c r="G67" s="93"/>
      <c r="H67" s="112" t="s">
        <v>601</v>
      </c>
      <c r="I67" s="112" t="s">
        <v>546</v>
      </c>
      <c r="J67" s="364">
        <v>23310</v>
      </c>
    </row>
    <row r="68" spans="2:10" ht="23.25" x14ac:dyDescent="0.35">
      <c r="B68" s="166"/>
      <c r="C68" s="167"/>
      <c r="D68" s="272" t="s">
        <v>338</v>
      </c>
      <c r="E68" s="179"/>
      <c r="F68" s="359"/>
      <c r="G68" s="180"/>
      <c r="H68" s="181"/>
      <c r="I68" s="182"/>
      <c r="J68" s="362"/>
    </row>
    <row r="69" spans="2:10" ht="27" x14ac:dyDescent="0.35">
      <c r="B69" s="245" t="s">
        <v>532</v>
      </c>
      <c r="C69" s="29" t="s">
        <v>105</v>
      </c>
      <c r="D69" s="273" t="s">
        <v>867</v>
      </c>
      <c r="E69" s="87" t="s">
        <v>99</v>
      </c>
      <c r="F69" s="419" t="str">
        <f>HYPERLINK("http://www.catalogue.bosal.com/pdf/pdf_mi/027401.pdf","@")</f>
        <v>@</v>
      </c>
      <c r="G69" s="99"/>
      <c r="H69" s="112" t="s">
        <v>533</v>
      </c>
      <c r="I69" s="112" t="s">
        <v>546</v>
      </c>
      <c r="J69" s="444">
        <v>10768.94</v>
      </c>
    </row>
    <row r="70" spans="2:10" ht="30" x14ac:dyDescent="0.2">
      <c r="B70" s="443" t="s">
        <v>787</v>
      </c>
      <c r="C70" s="443" t="s">
        <v>105</v>
      </c>
      <c r="D70" s="442" t="s">
        <v>868</v>
      </c>
      <c r="E70" s="441" t="s">
        <v>786</v>
      </c>
      <c r="F70" s="419" t="str">
        <f>HYPERLINK("http://www.catalogue.bosal.com/pdf/pdf_mi/038211.pdf","@")</f>
        <v>@</v>
      </c>
      <c r="G70" s="209" t="s">
        <v>155</v>
      </c>
      <c r="H70" s="440" t="s">
        <v>158</v>
      </c>
      <c r="I70" s="238" t="s">
        <v>546</v>
      </c>
      <c r="J70" s="364">
        <v>11181.3</v>
      </c>
    </row>
    <row r="71" spans="2:10" ht="54" customHeight="1" x14ac:dyDescent="0.2">
      <c r="B71" s="443" t="s">
        <v>925</v>
      </c>
      <c r="C71" s="443" t="s">
        <v>623</v>
      </c>
      <c r="D71" s="442" t="s">
        <v>868</v>
      </c>
      <c r="E71" s="441" t="s">
        <v>786</v>
      </c>
      <c r="F71" s="419" t="str">
        <f>HYPERLINK("http://www.catalogue.bosal.com/pdf/pdf_mi/050573.pdf","@")</f>
        <v>@</v>
      </c>
      <c r="G71" s="209" t="s">
        <v>155</v>
      </c>
      <c r="H71" s="440" t="s">
        <v>158</v>
      </c>
      <c r="I71" s="238" t="s">
        <v>546</v>
      </c>
      <c r="J71" s="364">
        <v>21712.34</v>
      </c>
    </row>
    <row r="72" spans="2:10" ht="23.25" x14ac:dyDescent="0.2">
      <c r="B72" s="211"/>
      <c r="C72" s="212"/>
      <c r="D72" s="278" t="s">
        <v>339</v>
      </c>
      <c r="E72" s="213"/>
      <c r="F72" s="361"/>
      <c r="G72" s="190"/>
      <c r="H72" s="181"/>
      <c r="I72" s="181"/>
      <c r="J72" s="362"/>
    </row>
    <row r="73" spans="2:10" ht="27" x14ac:dyDescent="0.2">
      <c r="B73" s="245" t="s">
        <v>760</v>
      </c>
      <c r="C73" s="29" t="s">
        <v>761</v>
      </c>
      <c r="D73" s="424" t="s">
        <v>520</v>
      </c>
      <c r="E73" s="24" t="s">
        <v>125</v>
      </c>
      <c r="F73" s="419" t="str">
        <f>HYPERLINK("http://www.catalogue.bosal.com/pdf/pdf_mi/048983.pdf","@")</f>
        <v>@</v>
      </c>
      <c r="G73" s="93" t="s">
        <v>155</v>
      </c>
      <c r="H73" s="112" t="s">
        <v>762</v>
      </c>
      <c r="I73" s="112" t="s">
        <v>546</v>
      </c>
      <c r="J73" s="364">
        <v>30308.46</v>
      </c>
    </row>
    <row r="74" spans="2:10" ht="53.25" customHeight="1" x14ac:dyDescent="0.2">
      <c r="B74" s="79" t="s">
        <v>796</v>
      </c>
      <c r="C74" s="29" t="s">
        <v>101</v>
      </c>
      <c r="D74" s="279" t="s">
        <v>1296</v>
      </c>
      <c r="E74" s="76" t="s">
        <v>118</v>
      </c>
      <c r="F74" s="419" t="str">
        <f>HYPERLINK("http://www.catalogue.bosal.com/pdf/pdf_mi/043252.pdf","@")</f>
        <v>@</v>
      </c>
      <c r="G74" s="152" t="s">
        <v>155</v>
      </c>
      <c r="H74" s="235" t="s">
        <v>259</v>
      </c>
      <c r="I74" s="235" t="s">
        <v>546</v>
      </c>
      <c r="J74" s="364">
        <v>17128.8</v>
      </c>
    </row>
    <row r="75" spans="2:10" ht="53.25" customHeight="1" x14ac:dyDescent="0.2">
      <c r="B75" s="79" t="s">
        <v>681</v>
      </c>
      <c r="C75" s="29" t="s">
        <v>101</v>
      </c>
      <c r="D75" s="279" t="s">
        <v>1604</v>
      </c>
      <c r="E75" s="76" t="s">
        <v>118</v>
      </c>
      <c r="F75" s="419" t="str">
        <f>HYPERLINK("http://www.catalogue.bosal.com/pdf/pdf_mi/034962.pdf","@")</f>
        <v>@</v>
      </c>
      <c r="G75" s="93"/>
      <c r="H75" s="119" t="s">
        <v>682</v>
      </c>
      <c r="I75" s="119" t="s">
        <v>546</v>
      </c>
      <c r="J75" s="364">
        <v>12900</v>
      </c>
    </row>
    <row r="76" spans="2:10" ht="27" x14ac:dyDescent="0.2">
      <c r="B76" s="187"/>
      <c r="C76" s="188"/>
      <c r="D76" s="280" t="s">
        <v>111</v>
      </c>
      <c r="E76" s="187"/>
      <c r="F76" s="420"/>
      <c r="G76" s="190"/>
      <c r="H76" s="181"/>
      <c r="I76" s="181"/>
      <c r="J76" s="362"/>
    </row>
    <row r="77" spans="2:10" ht="30" x14ac:dyDescent="0.2">
      <c r="B77" s="339" t="s">
        <v>674</v>
      </c>
      <c r="C77" s="232" t="s">
        <v>105</v>
      </c>
      <c r="D77" s="284" t="s">
        <v>521</v>
      </c>
      <c r="E77" s="43" t="s">
        <v>875</v>
      </c>
      <c r="F77" s="419" t="str">
        <f>HYPERLINK("http://www.catalogue.bosal.com/pdf/pdf_mi/029741.pdf","@")</f>
        <v>@</v>
      </c>
      <c r="G77" s="209" t="s">
        <v>155</v>
      </c>
      <c r="H77" s="216" t="s">
        <v>59</v>
      </c>
      <c r="I77" s="201" t="s">
        <v>546</v>
      </c>
      <c r="J77" s="364">
        <v>17509.439999999999</v>
      </c>
    </row>
    <row r="78" spans="2:10" ht="27" x14ac:dyDescent="0.35">
      <c r="B78" s="166"/>
      <c r="C78" s="167"/>
      <c r="D78" s="272" t="s">
        <v>343</v>
      </c>
      <c r="E78" s="179"/>
      <c r="F78" s="420"/>
      <c r="G78" s="180"/>
      <c r="H78" s="181"/>
      <c r="I78" s="182"/>
      <c r="J78" s="362"/>
    </row>
    <row r="79" spans="2:10" ht="27" x14ac:dyDescent="0.2">
      <c r="B79" s="245" t="s">
        <v>694</v>
      </c>
      <c r="C79" s="29" t="s">
        <v>105</v>
      </c>
      <c r="D79" s="273" t="s">
        <v>1297</v>
      </c>
      <c r="E79" s="24" t="s">
        <v>468</v>
      </c>
      <c r="F79" s="419" t="str">
        <f>HYPERLINK("http://www.catalogue.bosal.com/pdf/pdf_mi/038041.pdf","@")</f>
        <v>@</v>
      </c>
      <c r="G79" s="93" t="s">
        <v>155</v>
      </c>
      <c r="H79" s="112" t="s">
        <v>696</v>
      </c>
      <c r="I79" s="112" t="s">
        <v>546</v>
      </c>
      <c r="J79" s="364">
        <v>11609.52</v>
      </c>
    </row>
    <row r="80" spans="2:10" ht="27" x14ac:dyDescent="0.2">
      <c r="B80" s="245" t="s">
        <v>718</v>
      </c>
      <c r="C80" s="29" t="s">
        <v>623</v>
      </c>
      <c r="D80" s="273" t="s">
        <v>1297</v>
      </c>
      <c r="E80" s="24" t="s">
        <v>468</v>
      </c>
      <c r="F80" s="419" t="str">
        <f>HYPERLINK("http://www.catalogue.bosal.com/pdf/pdf_mi/050523.pdf","@")</f>
        <v>@</v>
      </c>
      <c r="G80" s="152"/>
      <c r="H80" s="112" t="s">
        <v>696</v>
      </c>
      <c r="I80" s="112" t="s">
        <v>546</v>
      </c>
      <c r="J80" s="364">
        <v>21299.98</v>
      </c>
    </row>
    <row r="81" spans="2:10" ht="27" x14ac:dyDescent="0.35">
      <c r="B81" s="166"/>
      <c r="C81" s="167"/>
      <c r="D81" s="272" t="s">
        <v>344</v>
      </c>
      <c r="E81" s="179"/>
      <c r="F81" s="420"/>
      <c r="G81" s="180"/>
      <c r="H81" s="181"/>
      <c r="I81" s="182"/>
      <c r="J81" s="362"/>
    </row>
    <row r="82" spans="2:10" ht="27" x14ac:dyDescent="0.2">
      <c r="B82" s="245" t="s">
        <v>714</v>
      </c>
      <c r="C82" s="29" t="s">
        <v>623</v>
      </c>
      <c r="D82" s="273" t="s">
        <v>877</v>
      </c>
      <c r="E82" s="24" t="s">
        <v>878</v>
      </c>
      <c r="F82" s="419" t="str">
        <f>HYPERLINK("http://www.catalogue.bosal.com/pdf/pdf_mi/049803.pdf","@")</f>
        <v>@</v>
      </c>
      <c r="G82" s="259" t="s">
        <v>155</v>
      </c>
      <c r="H82" s="101" t="s">
        <v>677</v>
      </c>
      <c r="I82" s="101" t="s">
        <v>546</v>
      </c>
      <c r="J82" s="364">
        <v>20729.02</v>
      </c>
    </row>
    <row r="83" spans="2:10" ht="27" x14ac:dyDescent="0.2">
      <c r="B83" s="245" t="s">
        <v>785</v>
      </c>
      <c r="C83" s="29" t="s">
        <v>105</v>
      </c>
      <c r="D83" s="273" t="s">
        <v>876</v>
      </c>
      <c r="E83" s="24" t="s">
        <v>878</v>
      </c>
      <c r="F83" s="419" t="str">
        <f>HYPERLINK("http://www.catalogue.bosal.com/pdf/pdf_mi/035791.pdf","@")</f>
        <v>@</v>
      </c>
      <c r="G83" s="93" t="s">
        <v>155</v>
      </c>
      <c r="H83" s="103" t="s">
        <v>677</v>
      </c>
      <c r="I83" s="103" t="s">
        <v>546</v>
      </c>
      <c r="J83" s="364">
        <v>10848.24</v>
      </c>
    </row>
    <row r="84" spans="2:10" ht="30" x14ac:dyDescent="0.2">
      <c r="B84" s="245" t="s">
        <v>699</v>
      </c>
      <c r="C84" s="29" t="s">
        <v>105</v>
      </c>
      <c r="D84" s="273" t="s">
        <v>1298</v>
      </c>
      <c r="E84" s="24" t="s">
        <v>625</v>
      </c>
      <c r="F84" s="419" t="str">
        <f>HYPERLINK("http://www.catalogue.bosal.com/pdf/pdf_mi/038861.pdf","@")</f>
        <v>@</v>
      </c>
      <c r="G84" s="93" t="s">
        <v>155</v>
      </c>
      <c r="H84" s="103" t="s">
        <v>696</v>
      </c>
      <c r="I84" s="122" t="s">
        <v>546</v>
      </c>
      <c r="J84" s="364">
        <v>10086.959999999999</v>
      </c>
    </row>
    <row r="85" spans="2:10" ht="30" x14ac:dyDescent="0.2">
      <c r="B85" s="245" t="s">
        <v>918</v>
      </c>
      <c r="C85" s="29" t="s">
        <v>623</v>
      </c>
      <c r="D85" s="273" t="s">
        <v>1298</v>
      </c>
      <c r="E85" s="24">
        <v>2013</v>
      </c>
      <c r="F85" s="419" t="str">
        <f>HYPERLINK("http://www.catalogue.bosal.com/pdf/pdf_mi/051123.pdf","@")</f>
        <v>@</v>
      </c>
      <c r="G85" s="93" t="s">
        <v>155</v>
      </c>
      <c r="H85" s="103" t="s">
        <v>696</v>
      </c>
      <c r="I85" s="122" t="s">
        <v>546</v>
      </c>
      <c r="J85" s="364">
        <v>19222.32</v>
      </c>
    </row>
    <row r="86" spans="2:10" ht="27" x14ac:dyDescent="0.2">
      <c r="B86" s="245" t="s">
        <v>694</v>
      </c>
      <c r="C86" s="29" t="s">
        <v>105</v>
      </c>
      <c r="D86" s="273" t="s">
        <v>879</v>
      </c>
      <c r="E86" s="24" t="s">
        <v>625</v>
      </c>
      <c r="F86" s="419" t="str">
        <f>HYPERLINK("http://www.catalogue.bosal.com/pdf/pdf_mi/038041.pdf","@")</f>
        <v>@</v>
      </c>
      <c r="G86" s="93" t="s">
        <v>155</v>
      </c>
      <c r="H86" s="101" t="s">
        <v>696</v>
      </c>
      <c r="I86" s="112" t="s">
        <v>546</v>
      </c>
      <c r="J86" s="364">
        <v>11609.52</v>
      </c>
    </row>
    <row r="87" spans="2:10" ht="27" x14ac:dyDescent="0.2">
      <c r="B87" s="245" t="s">
        <v>718</v>
      </c>
      <c r="C87" s="29" t="s">
        <v>623</v>
      </c>
      <c r="D87" s="273" t="s">
        <v>879</v>
      </c>
      <c r="E87" s="24" t="s">
        <v>625</v>
      </c>
      <c r="F87" s="419" t="str">
        <f>HYPERLINK("http://www.catalogue.bosal.com/pdf/pdf_mi/050523.pdf","@")</f>
        <v>@</v>
      </c>
      <c r="G87" s="152"/>
      <c r="H87" s="112" t="s">
        <v>696</v>
      </c>
      <c r="I87" s="112" t="s">
        <v>546</v>
      </c>
      <c r="J87" s="364">
        <v>21299.98</v>
      </c>
    </row>
    <row r="88" spans="2:10" ht="27" x14ac:dyDescent="0.35">
      <c r="B88" s="166"/>
      <c r="C88" s="167"/>
      <c r="D88" s="272" t="s">
        <v>347</v>
      </c>
      <c r="E88" s="179"/>
      <c r="F88" s="420"/>
      <c r="G88" s="180"/>
      <c r="H88" s="181"/>
      <c r="I88" s="182"/>
      <c r="J88" s="362"/>
    </row>
    <row r="89" spans="2:10" ht="27" x14ac:dyDescent="0.2">
      <c r="B89" s="257" t="s">
        <v>683</v>
      </c>
      <c r="C89" s="257" t="s">
        <v>105</v>
      </c>
      <c r="D89" s="439" t="s">
        <v>692</v>
      </c>
      <c r="E89" s="258" t="s">
        <v>108</v>
      </c>
      <c r="F89" s="419" t="str">
        <f>HYPERLINK("http://www.catalogue.bosal.com/pdf/pdf_mi/034991.pdf","@")</f>
        <v>@</v>
      </c>
      <c r="G89" s="259" t="s">
        <v>155</v>
      </c>
      <c r="H89" s="260" t="s">
        <v>684</v>
      </c>
      <c r="I89" s="260"/>
      <c r="J89" s="364">
        <v>18841.68</v>
      </c>
    </row>
    <row r="90" spans="2:10" ht="27" x14ac:dyDescent="0.35">
      <c r="B90" s="218"/>
      <c r="C90" s="219"/>
      <c r="D90" s="287" t="s">
        <v>365</v>
      </c>
      <c r="E90" s="220"/>
      <c r="F90" s="420"/>
      <c r="G90" s="180"/>
      <c r="H90" s="181"/>
      <c r="I90" s="182"/>
      <c r="J90" s="362"/>
    </row>
    <row r="91" spans="2:10" ht="27" x14ac:dyDescent="0.2">
      <c r="B91" s="245" t="s">
        <v>699</v>
      </c>
      <c r="C91" s="29" t="s">
        <v>105</v>
      </c>
      <c r="D91" s="273" t="s">
        <v>885</v>
      </c>
      <c r="E91" s="24" t="s">
        <v>625</v>
      </c>
      <c r="F91" s="419" t="str">
        <f>HYPERLINK("http://www.catalogue.bosal.com/pdf/pdf_mi/038861.pdf","@")</f>
        <v>@</v>
      </c>
      <c r="G91" s="93" t="s">
        <v>155</v>
      </c>
      <c r="H91" s="103" t="s">
        <v>696</v>
      </c>
      <c r="I91" s="103" t="s">
        <v>546</v>
      </c>
      <c r="J91" s="364">
        <v>10086.959999999999</v>
      </c>
    </row>
    <row r="92" spans="2:10" ht="27" x14ac:dyDescent="0.2">
      <c r="B92" s="245" t="s">
        <v>694</v>
      </c>
      <c r="C92" s="29" t="s">
        <v>105</v>
      </c>
      <c r="D92" s="273" t="s">
        <v>883</v>
      </c>
      <c r="E92" s="24" t="s">
        <v>884</v>
      </c>
      <c r="F92" s="419" t="str">
        <f>HYPERLINK("http://www.catalogue.bosal.com/pdf/pdf_mi/038041.pdf","@")</f>
        <v>@</v>
      </c>
      <c r="G92" s="152" t="s">
        <v>155</v>
      </c>
      <c r="H92" s="112" t="s">
        <v>696</v>
      </c>
      <c r="I92" s="112" t="s">
        <v>546</v>
      </c>
      <c r="J92" s="364">
        <v>11609.52</v>
      </c>
    </row>
    <row r="93" spans="2:10" ht="27" x14ac:dyDescent="0.2">
      <c r="B93" s="245" t="s">
        <v>718</v>
      </c>
      <c r="C93" s="29" t="s">
        <v>623</v>
      </c>
      <c r="D93" s="273" t="s">
        <v>883</v>
      </c>
      <c r="E93" s="24" t="s">
        <v>884</v>
      </c>
      <c r="F93" s="419" t="str">
        <f>HYPERLINK("http://www.catalogue.bosal.com/pdf/pdf_mi/050523.pdf","@")</f>
        <v>@</v>
      </c>
      <c r="G93" s="152"/>
      <c r="H93" s="112" t="s">
        <v>696</v>
      </c>
      <c r="I93" s="112" t="s">
        <v>546</v>
      </c>
      <c r="J93" s="364">
        <v>21299.98</v>
      </c>
    </row>
    <row r="94" spans="2:10" ht="30" x14ac:dyDescent="0.2">
      <c r="B94" s="245" t="s">
        <v>689</v>
      </c>
      <c r="C94" s="29" t="s">
        <v>105</v>
      </c>
      <c r="D94" s="273" t="s">
        <v>1299</v>
      </c>
      <c r="E94" s="24" t="s">
        <v>808</v>
      </c>
      <c r="F94" s="419" t="str">
        <f>HYPERLINK("http://www.catalogue.bosal.com/pdf/pdf_mi/037351.pdf","@")</f>
        <v>@</v>
      </c>
      <c r="G94" s="93" t="s">
        <v>155</v>
      </c>
      <c r="H94" s="101" t="s">
        <v>691</v>
      </c>
      <c r="I94" s="101" t="s">
        <v>546</v>
      </c>
      <c r="J94" s="364">
        <v>12354.94</v>
      </c>
    </row>
    <row r="95" spans="2:10" ht="30" x14ac:dyDescent="0.2">
      <c r="B95" s="339" t="s">
        <v>674</v>
      </c>
      <c r="C95" s="232" t="s">
        <v>105</v>
      </c>
      <c r="D95" s="277" t="s">
        <v>1300</v>
      </c>
      <c r="E95" s="221" t="s">
        <v>807</v>
      </c>
      <c r="F95" s="419" t="str">
        <f>HYPERLINK("http://www.catalogue.bosal.com/pdf/pdf_mi/029741.pdf","@")</f>
        <v>@</v>
      </c>
      <c r="G95" s="209" t="s">
        <v>155</v>
      </c>
      <c r="H95" s="216" t="s">
        <v>59</v>
      </c>
      <c r="I95" s="201" t="s">
        <v>546</v>
      </c>
      <c r="J95" s="364">
        <v>17509.439999999999</v>
      </c>
    </row>
    <row r="96" spans="2:10" ht="30" x14ac:dyDescent="0.2">
      <c r="B96" s="245" t="s">
        <v>715</v>
      </c>
      <c r="C96" s="29" t="s">
        <v>623</v>
      </c>
      <c r="D96" s="273" t="s">
        <v>886</v>
      </c>
      <c r="E96" s="24" t="s">
        <v>107</v>
      </c>
      <c r="F96" s="419" t="str">
        <f>HYPERLINK("http://www.catalogue.bosal.com/pdf/pdf_mi/050043.pdf","@")</f>
        <v>@</v>
      </c>
      <c r="G96" s="93"/>
      <c r="H96" s="122" t="s">
        <v>716</v>
      </c>
      <c r="I96" s="146" t="s">
        <v>887</v>
      </c>
      <c r="J96" s="364">
        <v>23203.18</v>
      </c>
    </row>
    <row r="97" spans="2:10" ht="23.25" x14ac:dyDescent="0.35">
      <c r="B97" s="166"/>
      <c r="C97" s="193"/>
      <c r="D97" s="288" t="s">
        <v>139</v>
      </c>
      <c r="E97" s="170"/>
      <c r="F97" s="359"/>
      <c r="G97" s="194"/>
      <c r="H97" s="191"/>
      <c r="I97" s="195"/>
      <c r="J97" s="362"/>
    </row>
    <row r="98" spans="2:10" ht="27" x14ac:dyDescent="0.35">
      <c r="B98" s="245" t="s">
        <v>544</v>
      </c>
      <c r="C98" s="29"/>
      <c r="D98" s="273" t="s">
        <v>545</v>
      </c>
      <c r="E98" s="29"/>
      <c r="F98" s="419" t="str">
        <f>HYPERLINK("http://www.catalogue.bosal.com/pdf/pdf_mi/041248.pdf","@")</f>
        <v>@</v>
      </c>
      <c r="G98" s="98"/>
      <c r="H98" s="104"/>
      <c r="I98" s="107"/>
      <c r="J98" s="297">
        <v>13893.36</v>
      </c>
    </row>
    <row r="99" spans="2:10" ht="27" x14ac:dyDescent="0.2">
      <c r="B99" s="245" t="s">
        <v>637</v>
      </c>
      <c r="C99" s="29"/>
      <c r="D99" s="273" t="s">
        <v>638</v>
      </c>
      <c r="E99" s="24"/>
      <c r="F99" s="419" t="str">
        <f>HYPERLINK("http://www.catalogue.bosal.com/pdf/pdf_mi/030238.pdf","@")</f>
        <v>@</v>
      </c>
      <c r="G99" s="94"/>
      <c r="H99" s="104"/>
      <c r="I99" s="104"/>
      <c r="J99" s="248">
        <v>9325.68</v>
      </c>
    </row>
    <row r="100" spans="2:10" ht="23.25" x14ac:dyDescent="0.2">
      <c r="B100" s="245" t="s">
        <v>546</v>
      </c>
      <c r="C100" s="29"/>
      <c r="D100" s="273" t="s">
        <v>547</v>
      </c>
      <c r="E100" s="24"/>
      <c r="F100" s="358"/>
      <c r="G100" s="94"/>
      <c r="H100" s="104"/>
      <c r="I100" s="104"/>
      <c r="J100" s="364">
        <v>6320</v>
      </c>
    </row>
    <row r="101" spans="2:10" ht="30" x14ac:dyDescent="0.2">
      <c r="B101" s="245" t="s">
        <v>42</v>
      </c>
      <c r="C101" s="29"/>
      <c r="D101" s="273" t="s">
        <v>891</v>
      </c>
      <c r="E101" s="24"/>
      <c r="F101" s="301"/>
      <c r="G101" s="94"/>
      <c r="H101" s="104"/>
      <c r="I101" s="104"/>
      <c r="J101" s="364">
        <v>1173.6399999999999</v>
      </c>
    </row>
    <row r="102" spans="2:10" ht="30" x14ac:dyDescent="0.2">
      <c r="B102" s="245" t="s">
        <v>639</v>
      </c>
      <c r="C102" s="29"/>
      <c r="D102" s="273" t="s">
        <v>640</v>
      </c>
      <c r="E102" s="24"/>
      <c r="F102" s="301"/>
      <c r="G102" s="94"/>
      <c r="H102" s="104"/>
      <c r="I102" s="104"/>
      <c r="J102" s="364">
        <v>523.38</v>
      </c>
    </row>
    <row r="103" spans="2:10" ht="30" x14ac:dyDescent="0.2">
      <c r="B103" s="245" t="s">
        <v>43</v>
      </c>
      <c r="C103" s="29"/>
      <c r="D103" s="273" t="s">
        <v>890</v>
      </c>
      <c r="E103" s="24"/>
      <c r="F103" s="301"/>
      <c r="G103" s="94"/>
      <c r="H103" s="104"/>
      <c r="I103" s="104"/>
      <c r="J103" s="364">
        <v>1744.6</v>
      </c>
    </row>
    <row r="104" spans="2:10" ht="30" x14ac:dyDescent="0.35">
      <c r="B104" s="245" t="s">
        <v>780</v>
      </c>
      <c r="C104" s="29"/>
      <c r="D104" s="273" t="s">
        <v>781</v>
      </c>
      <c r="E104" s="29"/>
      <c r="F104" s="225"/>
      <c r="G104" s="98"/>
      <c r="H104" s="104"/>
      <c r="I104" s="107"/>
      <c r="J104" s="364">
        <v>380.64</v>
      </c>
    </row>
    <row r="105" spans="2:10" ht="30" x14ac:dyDescent="0.35">
      <c r="B105" s="245" t="s">
        <v>777</v>
      </c>
      <c r="C105" s="29"/>
      <c r="D105" s="273" t="s">
        <v>779</v>
      </c>
      <c r="E105" s="29"/>
      <c r="F105" s="225"/>
      <c r="G105" s="98"/>
      <c r="H105" s="104"/>
      <c r="I105" s="107"/>
      <c r="J105" s="364">
        <v>729.56</v>
      </c>
    </row>
    <row r="106" spans="2:10" ht="45" x14ac:dyDescent="0.35">
      <c r="B106" s="245" t="s">
        <v>778</v>
      </c>
      <c r="C106" s="29"/>
      <c r="D106" s="273" t="s">
        <v>800</v>
      </c>
      <c r="E106" s="29"/>
      <c r="F106" s="225"/>
      <c r="G106" s="98"/>
      <c r="H106" s="104"/>
      <c r="I106" s="107"/>
      <c r="J106" s="364">
        <v>919.88</v>
      </c>
    </row>
    <row r="107" spans="2:10" ht="23.25" x14ac:dyDescent="0.35">
      <c r="B107" s="166"/>
      <c r="C107" s="193"/>
      <c r="D107" s="288" t="s">
        <v>141</v>
      </c>
      <c r="E107" s="170"/>
      <c r="F107" s="170"/>
      <c r="G107" s="194"/>
      <c r="H107" s="195"/>
      <c r="I107" s="195"/>
      <c r="J107" s="362"/>
    </row>
    <row r="108" spans="2:10" ht="23.25" x14ac:dyDescent="0.2">
      <c r="B108" s="245" t="s">
        <v>1603</v>
      </c>
      <c r="C108" s="340"/>
      <c r="D108" s="273" t="s">
        <v>1602</v>
      </c>
      <c r="E108" s="24"/>
      <c r="F108" s="301"/>
      <c r="G108" s="96"/>
      <c r="H108" s="122" t="s">
        <v>373</v>
      </c>
      <c r="I108" s="104"/>
      <c r="J108" s="364">
        <v>5670</v>
      </c>
    </row>
    <row r="109" spans="2:10" ht="30" x14ac:dyDescent="0.2">
      <c r="B109" s="245" t="s">
        <v>641</v>
      </c>
      <c r="C109" s="340"/>
      <c r="D109" s="273" t="s">
        <v>894</v>
      </c>
      <c r="E109" s="24"/>
      <c r="F109" s="301"/>
      <c r="G109" s="96"/>
      <c r="H109" s="122" t="s">
        <v>373</v>
      </c>
      <c r="I109" s="104"/>
      <c r="J109" s="364">
        <v>12561.119999999999</v>
      </c>
    </row>
  </sheetData>
  <mergeCells count="3">
    <mergeCell ref="D4:D5"/>
    <mergeCell ref="B1:E2"/>
    <mergeCell ref="B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Наличие ТСУ</vt:lpstr>
      <vt:lpstr>BOSAL ином</vt:lpstr>
      <vt:lpstr>BOSAL отеч</vt:lpstr>
      <vt:lpstr>BOSAL имп</vt:lpstr>
      <vt:lpstr>'BOSAL ином'!Область_печати</vt:lpstr>
      <vt:lpstr>'BOSAL отеч'!Область_печати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Price_VFM_Novoors</dc:title>
  <dc:creator>Алексей</dc:creator>
  <cp:lastModifiedBy>Мемухина Юлия Геннадьевна</cp:lastModifiedBy>
  <cp:lastPrinted>2018-02-12T12:43:57Z</cp:lastPrinted>
  <dcterms:created xsi:type="dcterms:W3CDTF">1996-10-08T23:32:33Z</dcterms:created>
  <dcterms:modified xsi:type="dcterms:W3CDTF">2018-02-20T03:10:06Z</dcterms:modified>
</cp:coreProperties>
</file>